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sasinowska\Desktop\programy studiów\"/>
    </mc:Choice>
  </mc:AlternateContent>
  <bookViews>
    <workbookView xWindow="0" yWindow="0" windowWidth="24000" windowHeight="9135"/>
  </bookViews>
  <sheets>
    <sheet name="AiR_ST_Automatyzacja_procesow" sheetId="19" r:id="rId1"/>
    <sheet name="AiR_ST_Mechatronika" sheetId="22" r:id="rId2"/>
    <sheet name="AiR_NST_Automatyzacja_procesów" sheetId="23" r:id="rId3"/>
    <sheet name="AiR_NST_Mechatronika" sheetId="24" r:id="rId4"/>
  </sheets>
  <definedNames>
    <definedName name="_xlnm.Print_Area" localSheetId="2">AiR_NST_Automatyzacja_procesów!$A$2:$M$86</definedName>
    <definedName name="_xlnm.Print_Area" localSheetId="3">AiR_NST_Mechatronika!$A$2:$M$86</definedName>
    <definedName name="_xlnm.Print_Area" localSheetId="0">AiR_ST_Automatyzacja_procesow!$A$2:$M$86</definedName>
    <definedName name="_xlnm.Print_Area" localSheetId="1">AiR_ST_Mechatronika!$A$2:$M$86</definedName>
  </definedNames>
  <calcPr calcId="191029" concurrentCalc="0"/>
</workbook>
</file>

<file path=xl/calcChain.xml><?xml version="1.0" encoding="utf-8"?>
<calcChain xmlns="http://schemas.openxmlformats.org/spreadsheetml/2006/main">
  <c r="O79" i="19" l="1"/>
  <c r="M77" i="19"/>
  <c r="M70" i="19"/>
  <c r="M66" i="19"/>
  <c r="M52" i="19"/>
  <c r="M41" i="19"/>
  <c r="M29" i="19"/>
  <c r="M18" i="19"/>
  <c r="M79" i="19"/>
  <c r="O81" i="19"/>
  <c r="D18" i="24"/>
  <c r="E18" i="24"/>
  <c r="F18" i="24"/>
  <c r="G18" i="24"/>
  <c r="D29" i="24"/>
  <c r="E29" i="24"/>
  <c r="F29" i="24"/>
  <c r="G29" i="24"/>
  <c r="H29" i="24"/>
  <c r="D41" i="24"/>
  <c r="E41" i="24"/>
  <c r="F41" i="24"/>
  <c r="G41" i="24"/>
  <c r="H41" i="24"/>
  <c r="D52" i="24"/>
  <c r="E52" i="24"/>
  <c r="F52" i="24"/>
  <c r="G52" i="24"/>
  <c r="H52" i="24"/>
  <c r="D66" i="24"/>
  <c r="E66" i="24"/>
  <c r="F66" i="24"/>
  <c r="G66" i="24"/>
  <c r="H66" i="24"/>
  <c r="I66" i="24"/>
  <c r="D70" i="24"/>
  <c r="G70" i="24"/>
  <c r="H70" i="24"/>
  <c r="I70" i="24"/>
  <c r="D77" i="24"/>
  <c r="E77" i="24"/>
  <c r="G77" i="24"/>
  <c r="H77" i="24"/>
  <c r="I77" i="24"/>
  <c r="C82" i="24"/>
  <c r="C83" i="24"/>
  <c r="C85" i="24"/>
  <c r="C84" i="24"/>
  <c r="M77" i="24"/>
  <c r="M70" i="24"/>
  <c r="M66" i="24"/>
  <c r="M52" i="24"/>
  <c r="M41" i="24"/>
  <c r="M29" i="24"/>
  <c r="M18" i="24"/>
  <c r="M79" i="24"/>
  <c r="C81" i="24"/>
  <c r="O79" i="24"/>
  <c r="L72" i="24"/>
  <c r="L73" i="24"/>
  <c r="L75" i="24"/>
  <c r="L76" i="24"/>
  <c r="L77" i="24"/>
  <c r="L68" i="24"/>
  <c r="L70" i="24"/>
  <c r="L55" i="24"/>
  <c r="L56" i="24"/>
  <c r="L57" i="24"/>
  <c r="L58" i="24"/>
  <c r="L59" i="24"/>
  <c r="L60" i="24"/>
  <c r="L61" i="24"/>
  <c r="L62" i="24"/>
  <c r="L63" i="24"/>
  <c r="L64" i="24"/>
  <c r="L65" i="24"/>
  <c r="L66" i="24"/>
  <c r="L43" i="24"/>
  <c r="L44" i="24"/>
  <c r="L45" i="24"/>
  <c r="L46" i="24"/>
  <c r="L47" i="24"/>
  <c r="L48" i="24"/>
  <c r="L49" i="24"/>
  <c r="L50" i="24"/>
  <c r="L51" i="24"/>
  <c r="L52" i="24"/>
  <c r="L31" i="24"/>
  <c r="L32" i="24"/>
  <c r="L33" i="24"/>
  <c r="L34" i="24"/>
  <c r="L35" i="24"/>
  <c r="L36" i="24"/>
  <c r="L37" i="24"/>
  <c r="L38" i="24"/>
  <c r="L39" i="24"/>
  <c r="L40" i="24"/>
  <c r="L41" i="24"/>
  <c r="L20" i="24"/>
  <c r="L21" i="24"/>
  <c r="L22" i="24"/>
  <c r="L23" i="24"/>
  <c r="L24" i="24"/>
  <c r="L25" i="24"/>
  <c r="L26" i="24"/>
  <c r="L27" i="24"/>
  <c r="L28" i="24"/>
  <c r="L29" i="24"/>
  <c r="L9" i="24"/>
  <c r="L10" i="24"/>
  <c r="L11" i="24"/>
  <c r="L12" i="24"/>
  <c r="L13" i="24"/>
  <c r="L14" i="24"/>
  <c r="L15" i="24"/>
  <c r="L16" i="24"/>
  <c r="L17" i="24"/>
  <c r="L18" i="24"/>
  <c r="L79" i="24"/>
  <c r="K72" i="24"/>
  <c r="K73" i="24"/>
  <c r="K75" i="24"/>
  <c r="K76" i="24"/>
  <c r="K77" i="24"/>
  <c r="K68" i="24"/>
  <c r="K70" i="24"/>
  <c r="K55" i="24"/>
  <c r="K56" i="24"/>
  <c r="K57" i="24"/>
  <c r="K58" i="24"/>
  <c r="K59" i="24"/>
  <c r="K60" i="24"/>
  <c r="K61" i="24"/>
  <c r="K62" i="24"/>
  <c r="K63" i="24"/>
  <c r="K64" i="24"/>
  <c r="K65" i="24"/>
  <c r="K66" i="24"/>
  <c r="K43" i="24"/>
  <c r="K44" i="24"/>
  <c r="K45" i="24"/>
  <c r="K46" i="24"/>
  <c r="K47" i="24"/>
  <c r="K48" i="24"/>
  <c r="K49" i="24"/>
  <c r="K50" i="24"/>
  <c r="K51" i="24"/>
  <c r="K52" i="24"/>
  <c r="K31" i="24"/>
  <c r="K32" i="24"/>
  <c r="K33" i="24"/>
  <c r="K34" i="24"/>
  <c r="K35" i="24"/>
  <c r="K36" i="24"/>
  <c r="K37" i="24"/>
  <c r="K38" i="24"/>
  <c r="K39" i="24"/>
  <c r="K40" i="24"/>
  <c r="K41" i="24"/>
  <c r="K20" i="24"/>
  <c r="K21" i="24"/>
  <c r="K22" i="24"/>
  <c r="K23" i="24"/>
  <c r="K24" i="24"/>
  <c r="K25" i="24"/>
  <c r="K26" i="24"/>
  <c r="K28" i="24"/>
  <c r="K29" i="24"/>
  <c r="K9" i="24"/>
  <c r="K10" i="24"/>
  <c r="K11" i="24"/>
  <c r="K12" i="24"/>
  <c r="K13" i="24"/>
  <c r="K14" i="24"/>
  <c r="K15" i="24"/>
  <c r="K17" i="24"/>
  <c r="K18" i="24"/>
  <c r="K79" i="24"/>
  <c r="J77" i="24"/>
  <c r="J70" i="24"/>
  <c r="J66" i="24"/>
  <c r="J52" i="24"/>
  <c r="J41" i="24"/>
  <c r="J29" i="24"/>
  <c r="J18" i="24"/>
  <c r="J79" i="24"/>
  <c r="I79" i="24"/>
  <c r="H79" i="24"/>
  <c r="G79" i="24"/>
  <c r="F79" i="24"/>
  <c r="E79" i="24"/>
  <c r="D79" i="24"/>
  <c r="C77" i="24"/>
  <c r="B77" i="24"/>
  <c r="O76" i="24"/>
  <c r="O75" i="24"/>
  <c r="O74" i="24"/>
  <c r="O73" i="24"/>
  <c r="A73" i="24"/>
  <c r="O72" i="24"/>
  <c r="B70" i="24"/>
  <c r="O69" i="24"/>
  <c r="S68" i="24"/>
  <c r="O68" i="24"/>
  <c r="B66" i="24"/>
  <c r="O65" i="24"/>
  <c r="O64" i="24"/>
  <c r="O63" i="24"/>
  <c r="O62" i="24"/>
  <c r="O61" i="24"/>
  <c r="O60" i="24"/>
  <c r="O59" i="24"/>
  <c r="O58" i="24"/>
  <c r="O57" i="24"/>
  <c r="O56" i="24"/>
  <c r="O55" i="24"/>
  <c r="B52" i="24"/>
  <c r="O51" i="24"/>
  <c r="O50" i="24"/>
  <c r="O49" i="24"/>
  <c r="O48" i="24"/>
  <c r="O47" i="24"/>
  <c r="O46" i="24"/>
  <c r="O45" i="24"/>
  <c r="O44" i="24"/>
  <c r="O43" i="24"/>
  <c r="B41" i="24"/>
  <c r="O40" i="24"/>
  <c r="O39" i="24"/>
  <c r="O38" i="24"/>
  <c r="O37" i="24"/>
  <c r="O36" i="24"/>
  <c r="O35" i="24"/>
  <c r="O34" i="24"/>
  <c r="O33" i="24"/>
  <c r="O32" i="24"/>
  <c r="O31" i="24"/>
  <c r="B29" i="24"/>
  <c r="O28" i="24"/>
  <c r="O27" i="24"/>
  <c r="O26" i="24"/>
  <c r="O25" i="24"/>
  <c r="O24" i="24"/>
  <c r="O23" i="24"/>
  <c r="O22" i="24"/>
  <c r="O21" i="24"/>
  <c r="A21" i="24"/>
  <c r="O20" i="24"/>
  <c r="S18" i="24"/>
  <c r="B18" i="24"/>
  <c r="O15" i="24"/>
  <c r="O14" i="24"/>
  <c r="O13" i="24"/>
  <c r="O12" i="24"/>
  <c r="O11" i="24"/>
  <c r="O10" i="24"/>
  <c r="O9" i="24"/>
  <c r="L76" i="23"/>
  <c r="L75" i="23"/>
  <c r="L73" i="23"/>
  <c r="L72" i="23"/>
  <c r="L68" i="23"/>
  <c r="L65" i="23"/>
  <c r="L64" i="23"/>
  <c r="L63" i="23"/>
  <c r="L62" i="23"/>
  <c r="L61" i="23"/>
  <c r="L60" i="23"/>
  <c r="L59" i="23"/>
  <c r="L58" i="23"/>
  <c r="L57" i="23"/>
  <c r="L56" i="23"/>
  <c r="L55" i="23"/>
  <c r="L51" i="23"/>
  <c r="L50" i="23"/>
  <c r="L49" i="23"/>
  <c r="L48" i="23"/>
  <c r="L47" i="23"/>
  <c r="L46" i="23"/>
  <c r="L45" i="23"/>
  <c r="L44" i="23"/>
  <c r="L43" i="23"/>
  <c r="L40" i="23"/>
  <c r="L39" i="23"/>
  <c r="L38" i="23"/>
  <c r="L37" i="23"/>
  <c r="L36" i="23"/>
  <c r="L35" i="23"/>
  <c r="L34" i="23"/>
  <c r="L33" i="23"/>
  <c r="L32" i="23"/>
  <c r="L31" i="23"/>
  <c r="L28" i="23"/>
  <c r="L27" i="23"/>
  <c r="L26" i="23"/>
  <c r="L25" i="23"/>
  <c r="L24" i="23"/>
  <c r="L23" i="23"/>
  <c r="L22" i="23"/>
  <c r="L21" i="23"/>
  <c r="L20" i="23"/>
  <c r="L17" i="23"/>
  <c r="L16" i="23"/>
  <c r="L15" i="23"/>
  <c r="L14" i="23"/>
  <c r="L13" i="23"/>
  <c r="L12" i="23"/>
  <c r="L11" i="23"/>
  <c r="L10" i="23"/>
  <c r="L9" i="23"/>
  <c r="D18" i="23"/>
  <c r="E18" i="23"/>
  <c r="F18" i="23"/>
  <c r="G18" i="23"/>
  <c r="D29" i="23"/>
  <c r="E29" i="23"/>
  <c r="F29" i="23"/>
  <c r="G29" i="23"/>
  <c r="H29" i="23"/>
  <c r="D41" i="23"/>
  <c r="E41" i="23"/>
  <c r="F41" i="23"/>
  <c r="G41" i="23"/>
  <c r="H41" i="23"/>
  <c r="D52" i="23"/>
  <c r="E52" i="23"/>
  <c r="F52" i="23"/>
  <c r="G52" i="23"/>
  <c r="H52" i="23"/>
  <c r="D66" i="23"/>
  <c r="E66" i="23"/>
  <c r="F66" i="23"/>
  <c r="G66" i="23"/>
  <c r="H66" i="23"/>
  <c r="I66" i="23"/>
  <c r="D70" i="23"/>
  <c r="G70" i="23"/>
  <c r="H70" i="23"/>
  <c r="I70" i="23"/>
  <c r="D77" i="23"/>
  <c r="E77" i="23"/>
  <c r="G77" i="23"/>
  <c r="H77" i="23"/>
  <c r="I77" i="23"/>
  <c r="C82" i="23"/>
  <c r="C83" i="23"/>
  <c r="C85" i="23"/>
  <c r="C84" i="23"/>
  <c r="M77" i="23"/>
  <c r="M70" i="23"/>
  <c r="M66" i="23"/>
  <c r="M52" i="23"/>
  <c r="M41" i="23"/>
  <c r="M29" i="23"/>
  <c r="M18" i="23"/>
  <c r="M79" i="23"/>
  <c r="C81" i="23"/>
  <c r="O79" i="23"/>
  <c r="L77" i="23"/>
  <c r="L70" i="23"/>
  <c r="L66" i="23"/>
  <c r="L52" i="23"/>
  <c r="L41" i="23"/>
  <c r="L29" i="23"/>
  <c r="L18" i="23"/>
  <c r="L79" i="23"/>
  <c r="K72" i="23"/>
  <c r="K73" i="23"/>
  <c r="K75" i="23"/>
  <c r="K76" i="23"/>
  <c r="K77" i="23"/>
  <c r="K68" i="23"/>
  <c r="K70" i="23"/>
  <c r="K55" i="23"/>
  <c r="K56" i="23"/>
  <c r="K57" i="23"/>
  <c r="K58" i="23"/>
  <c r="K59" i="23"/>
  <c r="K60" i="23"/>
  <c r="K61" i="23"/>
  <c r="K62" i="23"/>
  <c r="K63" i="23"/>
  <c r="K64" i="23"/>
  <c r="K65" i="23"/>
  <c r="K66" i="23"/>
  <c r="K43" i="23"/>
  <c r="K44" i="23"/>
  <c r="K45" i="23"/>
  <c r="K46" i="23"/>
  <c r="K47" i="23"/>
  <c r="K48" i="23"/>
  <c r="K49" i="23"/>
  <c r="K50" i="23"/>
  <c r="K51" i="23"/>
  <c r="K52" i="23"/>
  <c r="K31" i="23"/>
  <c r="K32" i="23"/>
  <c r="K33" i="23"/>
  <c r="K34" i="23"/>
  <c r="K35" i="23"/>
  <c r="K36" i="23"/>
  <c r="K37" i="23"/>
  <c r="K38" i="23"/>
  <c r="K39" i="23"/>
  <c r="K40" i="23"/>
  <c r="K41" i="23"/>
  <c r="K20" i="23"/>
  <c r="K21" i="23"/>
  <c r="K22" i="23"/>
  <c r="K23" i="23"/>
  <c r="K24" i="23"/>
  <c r="K25" i="23"/>
  <c r="K26" i="23"/>
  <c r="K28" i="23"/>
  <c r="K29" i="23"/>
  <c r="K9" i="23"/>
  <c r="K10" i="23"/>
  <c r="K11" i="23"/>
  <c r="K12" i="23"/>
  <c r="K13" i="23"/>
  <c r="K14" i="23"/>
  <c r="K15" i="23"/>
  <c r="K17" i="23"/>
  <c r="K18" i="23"/>
  <c r="K79" i="23"/>
  <c r="J77" i="23"/>
  <c r="J70" i="23"/>
  <c r="J66" i="23"/>
  <c r="J52" i="23"/>
  <c r="J41" i="23"/>
  <c r="J29" i="23"/>
  <c r="J18" i="23"/>
  <c r="J79" i="23"/>
  <c r="I79" i="23"/>
  <c r="H79" i="23"/>
  <c r="G79" i="23"/>
  <c r="F79" i="23"/>
  <c r="E79" i="23"/>
  <c r="D79" i="23"/>
  <c r="C77" i="23"/>
  <c r="B77" i="23"/>
  <c r="O76" i="23"/>
  <c r="O75" i="23"/>
  <c r="O74" i="23"/>
  <c r="O73" i="23"/>
  <c r="A73" i="23"/>
  <c r="O72" i="23"/>
  <c r="B70" i="23"/>
  <c r="O69" i="23"/>
  <c r="T68" i="23"/>
  <c r="O68" i="23"/>
  <c r="B66" i="23"/>
  <c r="O65" i="23"/>
  <c r="O64" i="23"/>
  <c r="O63" i="23"/>
  <c r="O62" i="23"/>
  <c r="O61" i="23"/>
  <c r="O60" i="23"/>
  <c r="O59" i="23"/>
  <c r="O58" i="23"/>
  <c r="O57" i="23"/>
  <c r="O56" i="23"/>
  <c r="O55" i="23"/>
  <c r="B52" i="23"/>
  <c r="O51" i="23"/>
  <c r="O50" i="23"/>
  <c r="O49" i="23"/>
  <c r="O48" i="23"/>
  <c r="O47" i="23"/>
  <c r="O46" i="23"/>
  <c r="O45" i="23"/>
  <c r="O44" i="23"/>
  <c r="O43" i="23"/>
  <c r="B41" i="23"/>
  <c r="O40" i="23"/>
  <c r="O39" i="23"/>
  <c r="O38" i="23"/>
  <c r="O37" i="23"/>
  <c r="O36" i="23"/>
  <c r="O35" i="23"/>
  <c r="O34" i="23"/>
  <c r="O33" i="23"/>
  <c r="O32" i="23"/>
  <c r="O31" i="23"/>
  <c r="B29" i="23"/>
  <c r="O28" i="23"/>
  <c r="O27" i="23"/>
  <c r="O26" i="23"/>
  <c r="O25" i="23"/>
  <c r="O24" i="23"/>
  <c r="O23" i="23"/>
  <c r="O22" i="23"/>
  <c r="O21" i="23"/>
  <c r="A21" i="23"/>
  <c r="O20" i="23"/>
  <c r="T18" i="23"/>
  <c r="B18" i="23"/>
  <c r="O15" i="23"/>
  <c r="O14" i="23"/>
  <c r="O13" i="23"/>
  <c r="O12" i="23"/>
  <c r="O11" i="23"/>
  <c r="O10" i="23"/>
  <c r="O9" i="23"/>
  <c r="D18" i="22"/>
  <c r="E18" i="22"/>
  <c r="F18" i="22"/>
  <c r="G18" i="22"/>
  <c r="D29" i="22"/>
  <c r="E29" i="22"/>
  <c r="F29" i="22"/>
  <c r="G29" i="22"/>
  <c r="H29" i="22"/>
  <c r="D41" i="22"/>
  <c r="E41" i="22"/>
  <c r="F41" i="22"/>
  <c r="G41" i="22"/>
  <c r="H41" i="22"/>
  <c r="D52" i="22"/>
  <c r="E52" i="22"/>
  <c r="F52" i="22"/>
  <c r="G52" i="22"/>
  <c r="H52" i="22"/>
  <c r="D66" i="22"/>
  <c r="E66" i="22"/>
  <c r="F66" i="22"/>
  <c r="G66" i="22"/>
  <c r="H66" i="22"/>
  <c r="I66" i="22"/>
  <c r="D70" i="22"/>
  <c r="G70" i="22"/>
  <c r="H70" i="22"/>
  <c r="I70" i="22"/>
  <c r="D77" i="22"/>
  <c r="E77" i="22"/>
  <c r="G77" i="22"/>
  <c r="H77" i="22"/>
  <c r="I77" i="22"/>
  <c r="C82" i="22"/>
  <c r="C83" i="22"/>
  <c r="C85" i="22"/>
  <c r="C84" i="22"/>
  <c r="M77" i="22"/>
  <c r="M70" i="22"/>
  <c r="M66" i="22"/>
  <c r="M52" i="22"/>
  <c r="M41" i="22"/>
  <c r="M29" i="22"/>
  <c r="M18" i="22"/>
  <c r="M79" i="22"/>
  <c r="C81" i="22"/>
  <c r="O79" i="22"/>
  <c r="L73" i="22"/>
  <c r="L75" i="22"/>
  <c r="L76" i="22"/>
  <c r="L77" i="22"/>
  <c r="L70" i="22"/>
  <c r="L55" i="22"/>
  <c r="L56" i="22"/>
  <c r="L57" i="22"/>
  <c r="L58" i="22"/>
  <c r="L59" i="22"/>
  <c r="L60" i="22"/>
  <c r="L61" i="22"/>
  <c r="L62" i="22"/>
  <c r="L63" i="22"/>
  <c r="L64" i="22"/>
  <c r="L66" i="22"/>
  <c r="L43" i="22"/>
  <c r="L44" i="22"/>
  <c r="L45" i="22"/>
  <c r="L46" i="22"/>
  <c r="L47" i="22"/>
  <c r="L48" i="22"/>
  <c r="L49" i="22"/>
  <c r="L50" i="22"/>
  <c r="L51" i="22"/>
  <c r="L52" i="22"/>
  <c r="L31" i="22"/>
  <c r="L32" i="22"/>
  <c r="L33" i="22"/>
  <c r="L34" i="22"/>
  <c r="L35" i="22"/>
  <c r="L36" i="22"/>
  <c r="L37" i="22"/>
  <c r="L38" i="22"/>
  <c r="L39" i="22"/>
  <c r="L40" i="22"/>
  <c r="L41" i="22"/>
  <c r="L20" i="22"/>
  <c r="L21" i="22"/>
  <c r="L22" i="22"/>
  <c r="L23" i="22"/>
  <c r="L24" i="22"/>
  <c r="L25" i="22"/>
  <c r="L26" i="22"/>
  <c r="L27" i="22"/>
  <c r="L28" i="22"/>
  <c r="L29" i="22"/>
  <c r="L9" i="22"/>
  <c r="L10" i="22"/>
  <c r="L11" i="22"/>
  <c r="L12" i="22"/>
  <c r="L13" i="22"/>
  <c r="L14" i="22"/>
  <c r="L17" i="22"/>
  <c r="L18" i="22"/>
  <c r="L79" i="22"/>
  <c r="K72" i="22"/>
  <c r="K73" i="22"/>
  <c r="K75" i="22"/>
  <c r="K76" i="22"/>
  <c r="K77" i="22"/>
  <c r="K68" i="22"/>
  <c r="K70" i="22"/>
  <c r="K55" i="22"/>
  <c r="K56" i="22"/>
  <c r="K57" i="22"/>
  <c r="K58" i="22"/>
  <c r="K59" i="22"/>
  <c r="K60" i="22"/>
  <c r="K61" i="22"/>
  <c r="K62" i="22"/>
  <c r="K63" i="22"/>
  <c r="K65" i="22"/>
  <c r="K66" i="22"/>
  <c r="K43" i="22"/>
  <c r="K44" i="22"/>
  <c r="K45" i="22"/>
  <c r="K46" i="22"/>
  <c r="K47" i="22"/>
  <c r="K48" i="22"/>
  <c r="K49" i="22"/>
  <c r="K50" i="22"/>
  <c r="K51" i="22"/>
  <c r="K52" i="22"/>
  <c r="K31" i="22"/>
  <c r="K32" i="22"/>
  <c r="K33" i="22"/>
  <c r="K34" i="22"/>
  <c r="K35" i="22"/>
  <c r="K36" i="22"/>
  <c r="K37" i="22"/>
  <c r="K38" i="22"/>
  <c r="K39" i="22"/>
  <c r="K40" i="22"/>
  <c r="K41" i="22"/>
  <c r="K20" i="22"/>
  <c r="K21" i="22"/>
  <c r="K22" i="22"/>
  <c r="K23" i="22"/>
  <c r="K24" i="22"/>
  <c r="K25" i="22"/>
  <c r="K26" i="22"/>
  <c r="K28" i="22"/>
  <c r="K29" i="22"/>
  <c r="K9" i="22"/>
  <c r="K10" i="22"/>
  <c r="K11" i="22"/>
  <c r="K12" i="22"/>
  <c r="K13" i="22"/>
  <c r="K14" i="22"/>
  <c r="K15" i="22"/>
  <c r="K17" i="22"/>
  <c r="K18" i="22"/>
  <c r="K79" i="22"/>
  <c r="J77" i="22"/>
  <c r="J70" i="22"/>
  <c r="J66" i="22"/>
  <c r="J52" i="22"/>
  <c r="J41" i="22"/>
  <c r="J29" i="22"/>
  <c r="J18" i="22"/>
  <c r="J79" i="22"/>
  <c r="I79" i="22"/>
  <c r="H79" i="22"/>
  <c r="G79" i="22"/>
  <c r="F79" i="22"/>
  <c r="E79" i="22"/>
  <c r="D79" i="22"/>
  <c r="C77" i="22"/>
  <c r="B77" i="22"/>
  <c r="O76" i="22"/>
  <c r="O75" i="22"/>
  <c r="O74" i="22"/>
  <c r="O73" i="22"/>
  <c r="A73" i="22"/>
  <c r="O72" i="22"/>
  <c r="B70" i="22"/>
  <c r="O69" i="22"/>
  <c r="S68" i="22"/>
  <c r="O68" i="22"/>
  <c r="B66" i="22"/>
  <c r="O65" i="22"/>
  <c r="O64" i="22"/>
  <c r="O63" i="22"/>
  <c r="O62" i="22"/>
  <c r="O61" i="22"/>
  <c r="O60" i="22"/>
  <c r="O59" i="22"/>
  <c r="O58" i="22"/>
  <c r="O57" i="22"/>
  <c r="O56" i="22"/>
  <c r="O55" i="22"/>
  <c r="B52" i="22"/>
  <c r="O51" i="22"/>
  <c r="O50" i="22"/>
  <c r="O49" i="22"/>
  <c r="O48" i="22"/>
  <c r="O47" i="22"/>
  <c r="O46" i="22"/>
  <c r="O45" i="22"/>
  <c r="O44" i="22"/>
  <c r="O43" i="22"/>
  <c r="B41" i="22"/>
  <c r="O40" i="22"/>
  <c r="O39" i="22"/>
  <c r="O38" i="22"/>
  <c r="O37" i="22"/>
  <c r="O36" i="22"/>
  <c r="O35" i="22"/>
  <c r="O34" i="22"/>
  <c r="O33" i="22"/>
  <c r="O32" i="22"/>
  <c r="O31" i="22"/>
  <c r="B29" i="22"/>
  <c r="O28" i="22"/>
  <c r="O27" i="22"/>
  <c r="O26" i="22"/>
  <c r="O25" i="22"/>
  <c r="O24" i="22"/>
  <c r="O23" i="22"/>
  <c r="O22" i="22"/>
  <c r="O21" i="22"/>
  <c r="A21" i="22"/>
  <c r="O20" i="22"/>
  <c r="S18" i="22"/>
  <c r="B18" i="22"/>
  <c r="O15" i="22"/>
  <c r="O14" i="22"/>
  <c r="O13" i="22"/>
  <c r="O12" i="22"/>
  <c r="O11" i="22"/>
  <c r="O10" i="22"/>
  <c r="O9" i="22"/>
  <c r="O74" i="19"/>
  <c r="L76" i="19"/>
  <c r="K76" i="19"/>
  <c r="O76" i="19"/>
  <c r="L75" i="19"/>
  <c r="K75" i="19"/>
  <c r="O75" i="19"/>
  <c r="L73" i="19"/>
  <c r="K73" i="19"/>
  <c r="O73" i="19"/>
  <c r="K72" i="19"/>
  <c r="O72" i="19"/>
  <c r="O69" i="19"/>
  <c r="K68" i="19"/>
  <c r="O68" i="19"/>
  <c r="K65" i="19"/>
  <c r="O65" i="19"/>
  <c r="L64" i="19"/>
  <c r="O64" i="19"/>
  <c r="L63" i="19"/>
  <c r="K63" i="19"/>
  <c r="O63" i="19"/>
  <c r="L62" i="19"/>
  <c r="K62" i="19"/>
  <c r="O62" i="19"/>
  <c r="L61" i="19"/>
  <c r="K61" i="19"/>
  <c r="O61" i="19"/>
  <c r="L60" i="19"/>
  <c r="K60" i="19"/>
  <c r="O60" i="19"/>
  <c r="L59" i="19"/>
  <c r="K59" i="19"/>
  <c r="O59" i="19"/>
  <c r="L58" i="19"/>
  <c r="K58" i="19"/>
  <c r="O58" i="19"/>
  <c r="L57" i="19"/>
  <c r="K57" i="19"/>
  <c r="O57" i="19"/>
  <c r="L56" i="19"/>
  <c r="K56" i="19"/>
  <c r="O56" i="19"/>
  <c r="L55" i="19"/>
  <c r="K55" i="19"/>
  <c r="O55" i="19"/>
  <c r="L51" i="19"/>
  <c r="K51" i="19"/>
  <c r="O51" i="19"/>
  <c r="L50" i="19"/>
  <c r="K50" i="19"/>
  <c r="O50" i="19"/>
  <c r="L49" i="19"/>
  <c r="K49" i="19"/>
  <c r="O49" i="19"/>
  <c r="L48" i="19"/>
  <c r="K48" i="19"/>
  <c r="O48" i="19"/>
  <c r="L47" i="19"/>
  <c r="K47" i="19"/>
  <c r="O47" i="19"/>
  <c r="L46" i="19"/>
  <c r="K46" i="19"/>
  <c r="O46" i="19"/>
  <c r="L45" i="19"/>
  <c r="K45" i="19"/>
  <c r="O45" i="19"/>
  <c r="L44" i="19"/>
  <c r="K44" i="19"/>
  <c r="O44" i="19"/>
  <c r="L43" i="19"/>
  <c r="K43" i="19"/>
  <c r="O43" i="19"/>
  <c r="L40" i="19"/>
  <c r="K40" i="19"/>
  <c r="O40" i="19"/>
  <c r="L39" i="19"/>
  <c r="K39" i="19"/>
  <c r="O39" i="19"/>
  <c r="L38" i="19"/>
  <c r="K38" i="19"/>
  <c r="O38" i="19"/>
  <c r="L37" i="19"/>
  <c r="K37" i="19"/>
  <c r="O37" i="19"/>
  <c r="L36" i="19"/>
  <c r="K36" i="19"/>
  <c r="O36" i="19"/>
  <c r="L35" i="19"/>
  <c r="K35" i="19"/>
  <c r="O35" i="19"/>
  <c r="L34" i="19"/>
  <c r="K34" i="19"/>
  <c r="O34" i="19"/>
  <c r="L33" i="19"/>
  <c r="K33" i="19"/>
  <c r="O33" i="19"/>
  <c r="L32" i="19"/>
  <c r="K32" i="19"/>
  <c r="O32" i="19"/>
  <c r="L31" i="19"/>
  <c r="K31" i="19"/>
  <c r="O31" i="19"/>
  <c r="L28" i="19"/>
  <c r="K28" i="19"/>
  <c r="O28" i="19"/>
  <c r="L27" i="19"/>
  <c r="O27" i="19"/>
  <c r="L26" i="19"/>
  <c r="K26" i="19"/>
  <c r="O26" i="19"/>
  <c r="L25" i="19"/>
  <c r="K25" i="19"/>
  <c r="O25" i="19"/>
  <c r="L24" i="19"/>
  <c r="K24" i="19"/>
  <c r="O24" i="19"/>
  <c r="L23" i="19"/>
  <c r="K23" i="19"/>
  <c r="O23" i="19"/>
  <c r="L22" i="19"/>
  <c r="K22" i="19"/>
  <c r="O22" i="19"/>
  <c r="L21" i="19"/>
  <c r="K21" i="19"/>
  <c r="O21" i="19"/>
  <c r="L20" i="19"/>
  <c r="K20" i="19"/>
  <c r="O20" i="19"/>
  <c r="K15" i="19"/>
  <c r="O15" i="19"/>
  <c r="L14" i="19"/>
  <c r="K14" i="19"/>
  <c r="O14" i="19"/>
  <c r="L13" i="19"/>
  <c r="K13" i="19"/>
  <c r="O13" i="19"/>
  <c r="L12" i="19"/>
  <c r="K12" i="19"/>
  <c r="O12" i="19"/>
  <c r="L11" i="19"/>
  <c r="K11" i="19"/>
  <c r="O11" i="19"/>
  <c r="L10" i="19"/>
  <c r="K10" i="19"/>
  <c r="O10" i="19"/>
  <c r="L9" i="19"/>
  <c r="K9" i="19"/>
  <c r="O9" i="19"/>
  <c r="G77" i="19"/>
  <c r="G70" i="19"/>
  <c r="G66" i="19"/>
  <c r="G52" i="19"/>
  <c r="G41" i="19"/>
  <c r="G29" i="19"/>
  <c r="G18" i="19"/>
  <c r="G79" i="19"/>
  <c r="L66" i="19"/>
  <c r="L17" i="19"/>
  <c r="L18" i="19"/>
  <c r="L77" i="19"/>
  <c r="L70" i="19"/>
  <c r="L52" i="19"/>
  <c r="L41" i="19"/>
  <c r="L29" i="19"/>
  <c r="L79" i="19"/>
  <c r="K77" i="19"/>
  <c r="K70" i="19"/>
  <c r="K66" i="19"/>
  <c r="K52" i="19"/>
  <c r="K41" i="19"/>
  <c r="K29" i="19"/>
  <c r="K17" i="19"/>
  <c r="K18" i="19"/>
  <c r="K79" i="19"/>
  <c r="J77" i="19"/>
  <c r="J70" i="19"/>
  <c r="J66" i="19"/>
  <c r="J52" i="19"/>
  <c r="J41" i="19"/>
  <c r="J29" i="19"/>
  <c r="J18" i="19"/>
  <c r="J79" i="19"/>
  <c r="I77" i="19"/>
  <c r="I70" i="19"/>
  <c r="I66" i="19"/>
  <c r="I79" i="19"/>
  <c r="H77" i="19"/>
  <c r="H70" i="19"/>
  <c r="H66" i="19"/>
  <c r="H52" i="19"/>
  <c r="H41" i="19"/>
  <c r="H29" i="19"/>
  <c r="H79" i="19"/>
  <c r="F66" i="19"/>
  <c r="F52" i="19"/>
  <c r="F41" i="19"/>
  <c r="F29" i="19"/>
  <c r="F18" i="19"/>
  <c r="F79" i="19"/>
  <c r="E77" i="19"/>
  <c r="E66" i="19"/>
  <c r="E52" i="19"/>
  <c r="E41" i="19"/>
  <c r="E29" i="19"/>
  <c r="E18" i="19"/>
  <c r="E79" i="19"/>
  <c r="D77" i="19"/>
  <c r="D70" i="19"/>
  <c r="D66" i="19"/>
  <c r="D52" i="19"/>
  <c r="D41" i="19"/>
  <c r="D29" i="19"/>
  <c r="D18" i="19"/>
  <c r="D79" i="19"/>
  <c r="C82" i="19"/>
  <c r="C83" i="19"/>
  <c r="C85" i="19"/>
  <c r="C84" i="19"/>
  <c r="C81" i="19"/>
  <c r="S68" i="19"/>
  <c r="B41" i="19"/>
  <c r="C77" i="19"/>
  <c r="A73" i="19"/>
  <c r="A21" i="19"/>
  <c r="B77" i="19"/>
  <c r="B52" i="19"/>
  <c r="B18" i="19"/>
  <c r="B29" i="19"/>
  <c r="B70" i="19"/>
  <c r="B66" i="19"/>
</calcChain>
</file>

<file path=xl/sharedStrings.xml><?xml version="1.0" encoding="utf-8"?>
<sst xmlns="http://schemas.openxmlformats.org/spreadsheetml/2006/main" count="672" uniqueCount="118">
  <si>
    <t>Z</t>
  </si>
  <si>
    <t>P</t>
  </si>
  <si>
    <t>E</t>
  </si>
  <si>
    <t>Elektronika</t>
  </si>
  <si>
    <t>S</t>
  </si>
  <si>
    <t>Matematyka dyskretna</t>
  </si>
  <si>
    <t>Analiza matematyczna</t>
  </si>
  <si>
    <t>Algebra liniowa z geometrią</t>
  </si>
  <si>
    <t>Wprowadzenie do informatyki</t>
  </si>
  <si>
    <t>Podstawy programowania</t>
  </si>
  <si>
    <t>Semestr 2</t>
  </si>
  <si>
    <t>Podstawy elektrotechniki i metrologii</t>
  </si>
  <si>
    <t>Programowanie obiektowe</t>
  </si>
  <si>
    <t>Semestr 3</t>
  </si>
  <si>
    <t>Semestr 1</t>
  </si>
  <si>
    <t>Semestr 4</t>
  </si>
  <si>
    <t>Semestr 5</t>
  </si>
  <si>
    <t>Semestr 6</t>
  </si>
  <si>
    <t>Semestr 7</t>
  </si>
  <si>
    <t>Wprowadzenie do metod numerycznych</t>
  </si>
  <si>
    <t>Algorytmy i struktury danych</t>
  </si>
  <si>
    <t>Technika cyfrowa</t>
  </si>
  <si>
    <t>BHP i ergonomia pracy</t>
  </si>
  <si>
    <t>Fizyka</t>
  </si>
  <si>
    <t>Język obcy 1</t>
  </si>
  <si>
    <t>Język obcy 2</t>
  </si>
  <si>
    <t>Język obcy 3</t>
  </si>
  <si>
    <t>Systemy baz danych</t>
  </si>
  <si>
    <t>Metody probabilistyki i statystyki</t>
  </si>
  <si>
    <t>Lp.</t>
  </si>
  <si>
    <t>Nazwa modułu/przedmiotu</t>
  </si>
  <si>
    <t>Liczba godzin w semestrze</t>
  </si>
  <si>
    <t>Forma zaliczenia</t>
  </si>
  <si>
    <t>W</t>
  </si>
  <si>
    <t>Ć</t>
  </si>
  <si>
    <t>Ps</t>
  </si>
  <si>
    <t>L</t>
  </si>
  <si>
    <t>Wychowanie fizyczne</t>
  </si>
  <si>
    <t>Ochrona własności intelektualnej</t>
  </si>
  <si>
    <t>Zakładanie i prowadzenie działalności gospodarczej</t>
  </si>
  <si>
    <t>Sygnały i systemy dynamiczne</t>
  </si>
  <si>
    <t xml:space="preserve">Laboratorium podstaw automatyki </t>
  </si>
  <si>
    <t xml:space="preserve">Podstawy robotyki </t>
  </si>
  <si>
    <t xml:space="preserve">Napędy elektryczne </t>
  </si>
  <si>
    <t>Robotyzacja procesów</t>
  </si>
  <si>
    <t xml:space="preserve">Laboratorium podstaw robotyki </t>
  </si>
  <si>
    <t>E (B2)</t>
  </si>
  <si>
    <t>Język obcy 4</t>
  </si>
  <si>
    <t>Studia inżynierskie I stopnia o profilu praktycznym</t>
  </si>
  <si>
    <t>ECTS</t>
  </si>
  <si>
    <t>Liczba</t>
  </si>
  <si>
    <r>
      <t>Seminarium dyplomowe I</t>
    </r>
    <r>
      <rPr>
        <vertAlign val="superscript"/>
        <sz val="10"/>
        <rFont val="Arial"/>
        <family val="2"/>
        <charset val="238"/>
      </rPr>
      <t>1</t>
    </r>
  </si>
  <si>
    <r>
      <t>Seminarium dyplomowe II</t>
    </r>
    <r>
      <rPr>
        <vertAlign val="superscript"/>
        <sz val="10"/>
        <rFont val="Arial"/>
        <family val="2"/>
        <charset val="238"/>
      </rPr>
      <t>1</t>
    </r>
  </si>
  <si>
    <r>
      <t>Przedmiot obieralny ogólnouczelniany I</t>
    </r>
    <r>
      <rPr>
        <vertAlign val="superscript"/>
        <sz val="10"/>
        <rFont val="Arial"/>
        <family val="2"/>
        <charset val="238"/>
      </rPr>
      <t>1</t>
    </r>
  </si>
  <si>
    <r>
      <t>Przedmiot obieralny ogólnouczelniany II</t>
    </r>
    <r>
      <rPr>
        <vertAlign val="superscript"/>
        <sz val="10"/>
        <rFont val="Arial"/>
        <family val="2"/>
        <charset val="238"/>
      </rPr>
      <t>1</t>
    </r>
  </si>
  <si>
    <t>Podstawy automatyki i automatyzacji</t>
  </si>
  <si>
    <t>Automatyzacja procesów</t>
  </si>
  <si>
    <t>Podstawy mechaniki i budowy maszyn</t>
  </si>
  <si>
    <t>wspólny</t>
  </si>
  <si>
    <t>wykład</t>
  </si>
  <si>
    <t>Grafika inzynierska (CAD)</t>
  </si>
  <si>
    <t>Czujniki i przetworniki pomiarowe</t>
  </si>
  <si>
    <t>Programowanie systemów sterowania</t>
  </si>
  <si>
    <r>
      <t>Praktyka zawodowa I (6 miesięcy)</t>
    </r>
    <r>
      <rPr>
        <vertAlign val="superscript"/>
        <sz val="10"/>
        <rFont val="Arial"/>
        <family val="2"/>
        <charset val="238"/>
      </rPr>
      <t>1</t>
    </r>
  </si>
  <si>
    <r>
      <t>Przygotowanie pracy dyplomowej</t>
    </r>
    <r>
      <rPr>
        <vertAlign val="superscript"/>
        <sz val="10"/>
        <rFont val="Arial"/>
        <family val="2"/>
        <charset val="238"/>
      </rPr>
      <t>1</t>
    </r>
  </si>
  <si>
    <t>Wstęp do sieci komputerowych</t>
  </si>
  <si>
    <t>Podstawy sztucznej inteligencji</t>
  </si>
  <si>
    <t>Suma godzin dydaktycznych (bez praktyk)</t>
  </si>
  <si>
    <r>
      <t>Wydziałowy projekt zespołowy</t>
    </r>
    <r>
      <rPr>
        <vertAlign val="superscript"/>
        <sz val="10"/>
        <rFont val="Arial"/>
        <family val="2"/>
        <charset val="238"/>
      </rPr>
      <t>3</t>
    </r>
  </si>
  <si>
    <r>
      <rPr>
        <vertAlign val="superscript"/>
        <sz val="10"/>
        <rFont val="Arial CE"/>
        <charset val="238"/>
      </rPr>
      <t>1</t>
    </r>
    <r>
      <rPr>
        <sz val="10"/>
        <rFont val="Arial CE"/>
        <charset val="238"/>
      </rPr>
      <t xml:space="preserve"> - przedmiot obieralny ogólnouczelniany</t>
    </r>
  </si>
  <si>
    <r>
      <rPr>
        <vertAlign val="superscript"/>
        <sz val="10"/>
        <rFont val="Arial CE"/>
        <charset val="238"/>
      </rPr>
      <t>2</t>
    </r>
    <r>
      <rPr>
        <sz val="10"/>
        <rFont val="Arial CE"/>
        <charset val="238"/>
      </rPr>
      <t xml:space="preserve"> - przedmiot specjalnościowy</t>
    </r>
  </si>
  <si>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 xml:space="preserve"> - wydziałowy przedmiot obieralny</t>
    </r>
  </si>
  <si>
    <r>
      <t>Automatyka w energetyce</t>
    </r>
    <r>
      <rPr>
        <vertAlign val="superscript"/>
        <sz val="10"/>
        <rFont val="Arial"/>
        <family val="2"/>
        <charset val="238"/>
      </rPr>
      <t>2</t>
    </r>
  </si>
  <si>
    <r>
      <t>Grafika komputerowa</t>
    </r>
    <r>
      <rPr>
        <vertAlign val="superscript"/>
        <sz val="10"/>
        <rFont val="Arial"/>
        <family val="2"/>
        <charset val="238"/>
      </rPr>
      <t>2</t>
    </r>
  </si>
  <si>
    <r>
      <t>Urządzenia automatyki</t>
    </r>
    <r>
      <rPr>
        <vertAlign val="superscript"/>
        <sz val="10"/>
        <rFont val="Arial"/>
        <family val="2"/>
        <charset val="238"/>
      </rPr>
      <t>2</t>
    </r>
  </si>
  <si>
    <r>
      <t>Wizualizacja procesów</t>
    </r>
    <r>
      <rPr>
        <vertAlign val="superscript"/>
        <sz val="10"/>
        <rFont val="Arial"/>
        <family val="2"/>
        <charset val="238"/>
      </rPr>
      <t>2</t>
    </r>
  </si>
  <si>
    <r>
      <t>Projekt zespołowy</t>
    </r>
    <r>
      <rPr>
        <vertAlign val="superscript"/>
        <sz val="10"/>
        <rFont val="Arial"/>
        <family val="2"/>
        <charset val="238"/>
      </rPr>
      <t>2</t>
    </r>
  </si>
  <si>
    <r>
      <t>Komputerowe Wspomaganie Projektowania</t>
    </r>
    <r>
      <rPr>
        <vertAlign val="superscript"/>
        <sz val="10"/>
        <rFont val="Arial"/>
        <family val="2"/>
        <charset val="238"/>
      </rPr>
      <t>2</t>
    </r>
  </si>
  <si>
    <r>
      <t>Mechanika układów wieloczłonowych</t>
    </r>
    <r>
      <rPr>
        <vertAlign val="superscript"/>
        <sz val="10"/>
        <rFont val="Arial"/>
        <family val="2"/>
        <charset val="238"/>
      </rPr>
      <t>2</t>
    </r>
  </si>
  <si>
    <r>
      <t>Programowanie mikrokontrolerów</t>
    </r>
    <r>
      <rPr>
        <vertAlign val="superscript"/>
        <sz val="10"/>
        <rFont val="Arial"/>
        <family val="2"/>
        <charset val="238"/>
      </rPr>
      <t>2</t>
    </r>
  </si>
  <si>
    <r>
      <t>Urządzenia mechatroniki</t>
    </r>
    <r>
      <rPr>
        <vertAlign val="superscript"/>
        <sz val="10"/>
        <rFont val="Arial"/>
        <family val="2"/>
        <charset val="238"/>
      </rPr>
      <t>2</t>
    </r>
  </si>
  <si>
    <r>
      <t>Napędy płynowe</t>
    </r>
    <r>
      <rPr>
        <vertAlign val="superscript"/>
        <sz val="10"/>
        <rFont val="Arial"/>
        <family val="2"/>
        <charset val="238"/>
      </rPr>
      <t>2</t>
    </r>
  </si>
  <si>
    <r>
      <t>Sieci PLC</t>
    </r>
    <r>
      <rPr>
        <vertAlign val="superscript"/>
        <sz val="10"/>
        <rFont val="Arial"/>
        <family val="2"/>
        <charset val="238"/>
      </rPr>
      <t>2</t>
    </r>
  </si>
  <si>
    <r>
      <t>Projektowanie mechatroniczne</t>
    </r>
    <r>
      <rPr>
        <vertAlign val="superscript"/>
        <sz val="10"/>
        <rFont val="Arial"/>
        <family val="2"/>
        <charset val="238"/>
      </rPr>
      <t>2</t>
    </r>
  </si>
  <si>
    <r>
      <t>Komputerowe narzędzia w automatyce</t>
    </r>
    <r>
      <rPr>
        <vertAlign val="superscript"/>
        <sz val="10"/>
        <rFont val="Arial"/>
        <family val="2"/>
        <charset val="238"/>
      </rPr>
      <t>2</t>
    </r>
  </si>
  <si>
    <r>
      <t>Napędy pneumatyczne i hydrauliczne</t>
    </r>
    <r>
      <rPr>
        <vertAlign val="superscript"/>
        <sz val="10"/>
        <rFont val="Arial"/>
        <family val="2"/>
        <charset val="238"/>
      </rPr>
      <t>2</t>
    </r>
  </si>
  <si>
    <t>Bezpieczeństwo eksploatacji urządzeń elektrycznych</t>
  </si>
  <si>
    <t>Programowanie w środowisku LabView</t>
  </si>
  <si>
    <t>Ścieżka specjalizacyjna: Automatyzacja procesów</t>
  </si>
  <si>
    <t>Proseminarium</t>
  </si>
  <si>
    <t>Proseminrium</t>
  </si>
  <si>
    <t>Całk.</t>
  </si>
  <si>
    <t>Zdaln.</t>
  </si>
  <si>
    <r>
      <rPr>
        <vertAlign val="superscript"/>
        <sz val="10"/>
        <rFont val="Arial CE"/>
        <charset val="238"/>
      </rPr>
      <t>4</t>
    </r>
    <r>
      <rPr>
        <sz val="10"/>
        <rFont val="Arial CE"/>
        <charset val="238"/>
      </rPr>
      <t xml:space="preserve"> - godziny kontaktowe wynikające z zaliczeń</t>
    </r>
  </si>
  <si>
    <r>
      <rPr>
        <vertAlign val="superscript"/>
        <sz val="10"/>
        <rFont val="Arial CE"/>
        <charset val="238"/>
      </rPr>
      <t>5</t>
    </r>
    <r>
      <rPr>
        <sz val="10"/>
        <rFont val="Arial CE"/>
        <charset val="238"/>
      </rPr>
      <t xml:space="preserve"> - godziny pracy własnej studenta</t>
    </r>
  </si>
  <si>
    <t>Państwowa Wyższa Szkoła Informatyki i Przedsiębiorczości w Łomży</t>
  </si>
  <si>
    <t>Wydział Informatyki i Nauk o Żywności</t>
  </si>
  <si>
    <t>Akademicka 14</t>
  </si>
  <si>
    <t>T +48 86 215 54 88</t>
  </si>
  <si>
    <t>18-400 Łomża</t>
  </si>
  <si>
    <t>F +48 86 215 54 90</t>
  </si>
  <si>
    <t>NIP 718-19-47-148</t>
  </si>
  <si>
    <t>winz@pwsip.edu.pl</t>
  </si>
  <si>
    <t>REGON 451202740</t>
  </si>
  <si>
    <t>www.pwsip.edu.pl/winz</t>
  </si>
  <si>
    <r>
      <t>Zal</t>
    </r>
    <r>
      <rPr>
        <b/>
        <vertAlign val="superscript"/>
        <sz val="11"/>
        <rFont val="Arial Narrow"/>
        <family val="2"/>
        <charset val="238"/>
      </rPr>
      <t>4</t>
    </r>
  </si>
  <si>
    <r>
      <t>PW</t>
    </r>
    <r>
      <rPr>
        <b/>
        <vertAlign val="superscript"/>
        <sz val="11"/>
        <rFont val="Arial Narrow"/>
        <family val="2"/>
        <charset val="238"/>
      </rPr>
      <t>5</t>
    </r>
  </si>
  <si>
    <r>
      <t>Zdal</t>
    </r>
    <r>
      <rPr>
        <b/>
        <vertAlign val="superscript"/>
        <sz val="11"/>
        <rFont val="Arial Narrow"/>
        <family val="2"/>
        <charset val="238"/>
      </rPr>
      <t>6</t>
    </r>
  </si>
  <si>
    <t>Razem</t>
  </si>
  <si>
    <t>Łącznie ECTS</t>
  </si>
  <si>
    <t>godziny praktyki</t>
  </si>
  <si>
    <t>Przygotowanie pracy dyplomowej</t>
  </si>
  <si>
    <t>Suma godzin (w tym praktyki)</t>
  </si>
  <si>
    <t xml:space="preserve">Plan studiów kierunku: Automatyka i robotyka  </t>
  </si>
  <si>
    <t>studia stacjonarne (od roku akademickiego 2019/2020 ze zmianami w 2020/2021)</t>
  </si>
  <si>
    <t>studia niestacjonarne (od roku akademickiego 2019/2020 ze zmianami w 2020/2021)</t>
  </si>
  <si>
    <r>
      <rPr>
        <vertAlign val="superscript"/>
        <sz val="10"/>
        <rFont val="Arial CE"/>
        <charset val="238"/>
      </rPr>
      <t>6</t>
    </r>
    <r>
      <rPr>
        <sz val="10"/>
        <rFont val="Arial CE"/>
        <charset val="238"/>
      </rPr>
      <t xml:space="preserve"> - maks. liczba godzin zajęć zdalnych, szczegóły w sylabusie</t>
    </r>
  </si>
  <si>
    <t>Ścieżka specjalizacyjna: Mechatronika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</si>
</sst>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37"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b/>
      <i/>
      <sz val="10"/>
      <name val="Arial"/>
      <family val="2"/>
      <charset val="238"/>
    </font>
    <font>
      <b/>
      <i/>
      <sz val="10"/>
      <name val="Arial CE"/>
      <charset val="238"/>
    </font>
    <font>
      <b/>
      <i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Times New Roman"/>
      <family val="1"/>
    </font>
    <font>
      <b/>
      <i/>
      <sz val="10"/>
      <name val="Arial"/>
      <family val="2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1"/>
      <color indexed="8"/>
      <name val="Arial Narrow"/>
      <family val="2"/>
      <charset val="238"/>
    </font>
    <font>
      <sz val="8"/>
      <name val="Arial CE"/>
      <charset val="238"/>
    </font>
    <font>
      <b/>
      <sz val="11"/>
      <name val="Arial Narrow"/>
      <family val="2"/>
      <charset val="238"/>
    </font>
    <font>
      <vertAlign val="superscript"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8"/>
      <name val="Arial Narrow"/>
      <family val="2"/>
      <charset val="238"/>
    </font>
    <font>
      <sz val="8"/>
      <name val="Arial"/>
      <family val="2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vertAlign val="superscript"/>
      <sz val="10"/>
      <name val="Arial CE"/>
      <charset val="238"/>
    </font>
    <font>
      <sz val="10"/>
      <name val="Century Gothic"/>
      <family val="2"/>
      <charset val="238"/>
    </font>
    <font>
      <b/>
      <vertAlign val="superscript"/>
      <sz val="11"/>
      <name val="Arial Narrow"/>
      <family val="2"/>
      <charset val="238"/>
    </font>
    <font>
      <i/>
      <sz val="10"/>
      <name val="Arial"/>
      <family val="2"/>
      <charset val="238"/>
    </font>
    <font>
      <i/>
      <sz val="10"/>
      <name val="Arial CE"/>
      <charset val="238"/>
    </font>
    <font>
      <b/>
      <sz val="11"/>
      <color rgb="FF006100"/>
      <name val="Calibri"/>
      <family val="2"/>
      <charset val="238"/>
      <scheme val="minor"/>
    </font>
    <font>
      <sz val="10"/>
      <color theme="1" tint="0.14999847407452621"/>
      <name val="Arial"/>
      <family val="2"/>
      <charset val="238"/>
    </font>
    <font>
      <sz val="10"/>
      <color theme="1" tint="0.14999847407452621"/>
      <name val="Arial CE"/>
      <charset val="238"/>
    </font>
    <font>
      <i/>
      <sz val="10"/>
      <color theme="1" tint="0.14999847407452621"/>
      <name val="Arial"/>
      <family val="2"/>
      <charset val="238"/>
    </font>
    <font>
      <b/>
      <i/>
      <sz val="10"/>
      <color theme="1" tint="0.14999847407452621"/>
      <name val="Arial"/>
      <family val="2"/>
      <charset val="238"/>
    </font>
    <font>
      <i/>
      <sz val="10"/>
      <color theme="1" tint="0.14999847407452621"/>
      <name val="Arial CE"/>
      <charset val="238"/>
    </font>
    <font>
      <b/>
      <i/>
      <sz val="10"/>
      <color theme="1" tint="0.14999847407452621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rgb="FFC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7" fillId="0" borderId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9" fontId="23" fillId="0" borderId="0" applyFont="0" applyFill="0" applyBorder="0" applyAlignment="0" applyProtection="0"/>
  </cellStyleXfs>
  <cellXfs count="166">
    <xf numFmtId="0" fontId="0" fillId="0" borderId="0" xfId="0"/>
    <xf numFmtId="164" fontId="1" fillId="0" borderId="2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5" xfId="0" applyNumberFormat="1" applyFont="1" applyFill="1" applyBorder="1" applyAlignment="1"/>
    <xf numFmtId="164" fontId="2" fillId="0" borderId="5" xfId="0" applyNumberFormat="1" applyFont="1" applyFill="1" applyBorder="1" applyAlignment="1"/>
    <xf numFmtId="164" fontId="1" fillId="0" borderId="6" xfId="0" applyNumberFormat="1" applyFont="1" applyFill="1" applyBorder="1" applyAlignment="1"/>
    <xf numFmtId="164" fontId="1" fillId="0" borderId="7" xfId="0" applyNumberFormat="1" applyFont="1" applyFill="1" applyBorder="1" applyAlignment="1"/>
    <xf numFmtId="164" fontId="1" fillId="0" borderId="8" xfId="0" applyNumberFormat="1" applyFont="1" applyFill="1" applyBorder="1" applyAlignment="1"/>
    <xf numFmtId="164" fontId="2" fillId="0" borderId="8" xfId="0" applyNumberFormat="1" applyFont="1" applyFill="1" applyBorder="1" applyAlignment="1"/>
    <xf numFmtId="164" fontId="1" fillId="0" borderId="9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/>
    <xf numFmtId="164" fontId="4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left" wrapText="1"/>
    </xf>
    <xf numFmtId="164" fontId="1" fillId="0" borderId="13" xfId="0" applyNumberFormat="1" applyFont="1" applyFill="1" applyBorder="1" applyAlignment="1"/>
    <xf numFmtId="164" fontId="2" fillId="0" borderId="14" xfId="0" applyNumberFormat="1" applyFont="1" applyFill="1" applyBorder="1" applyAlignment="1"/>
    <xf numFmtId="0" fontId="0" fillId="0" borderId="1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7" fillId="0" borderId="3" xfId="0" applyFont="1" applyFill="1" applyBorder="1"/>
    <xf numFmtId="0" fontId="3" fillId="0" borderId="3" xfId="0" applyFont="1" applyFill="1" applyBorder="1"/>
    <xf numFmtId="0" fontId="0" fillId="0" borderId="15" xfId="0" applyFont="1" applyFill="1" applyBorder="1" applyAlignment="1">
      <alignment horizontal="center"/>
    </xf>
    <xf numFmtId="0" fontId="0" fillId="0" borderId="1" xfId="0" applyFont="1" applyFill="1" applyBorder="1"/>
    <xf numFmtId="0" fontId="2" fillId="0" borderId="1" xfId="0" applyFont="1" applyFill="1" applyBorder="1"/>
    <xf numFmtId="0" fontId="2" fillId="0" borderId="0" xfId="0" applyFont="1" applyFill="1"/>
    <xf numFmtId="0" fontId="5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Font="1" applyFill="1" applyBorder="1"/>
    <xf numFmtId="0" fontId="9" fillId="0" borderId="0" xfId="0" applyFont="1" applyFill="1" applyBorder="1" applyAlignment="1">
      <alignment vertical="top" wrapText="1"/>
    </xf>
    <xf numFmtId="0" fontId="0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/>
    <xf numFmtId="164" fontId="2" fillId="0" borderId="1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vertical="center"/>
    </xf>
    <xf numFmtId="0" fontId="14" fillId="0" borderId="0" xfId="0" applyFont="1"/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/>
    <xf numFmtId="0" fontId="14" fillId="0" borderId="0" xfId="0" applyFont="1" applyFill="1"/>
    <xf numFmtId="164" fontId="2" fillId="0" borderId="3" xfId="0" applyNumberFormat="1" applyFont="1" applyFill="1" applyBorder="1" applyAlignment="1">
      <alignment horizontal="left"/>
    </xf>
    <xf numFmtId="164" fontId="24" fillId="0" borderId="1" xfId="2" applyNumberFormat="1" applyFont="1" applyFill="1" applyBorder="1" applyAlignment="1">
      <alignment horizontal="center"/>
    </xf>
    <xf numFmtId="0" fontId="24" fillId="0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/>
    </xf>
    <xf numFmtId="0" fontId="24" fillId="0" borderId="3" xfId="2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23" fillId="0" borderId="0" xfId="3" quotePrefix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4" fontId="21" fillId="0" borderId="0" xfId="5" applyNumberFormat="1" applyFill="1"/>
    <xf numFmtId="0" fontId="0" fillId="0" borderId="0" xfId="0" applyAlignment="1">
      <alignment horizontal="center"/>
    </xf>
    <xf numFmtId="0" fontId="12" fillId="0" borderId="0" xfId="0" applyFont="1" applyFill="1" applyBorder="1"/>
    <xf numFmtId="0" fontId="24" fillId="0" borderId="10" xfId="2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1" fillId="0" borderId="0" xfId="0" applyFont="1" applyFill="1" applyBorder="1"/>
    <xf numFmtId="0" fontId="0" fillId="0" borderId="0" xfId="0" applyFill="1" applyAlignment="1"/>
    <xf numFmtId="0" fontId="8" fillId="0" borderId="0" xfId="0" applyFont="1" applyFill="1" applyBorder="1"/>
    <xf numFmtId="0" fontId="12" fillId="0" borderId="0" xfId="0" applyFont="1" applyFill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164" fontId="0" fillId="0" borderId="22" xfId="0" applyNumberFormat="1" applyFont="1" applyFill="1" applyBorder="1"/>
    <xf numFmtId="0" fontId="0" fillId="0" borderId="22" xfId="0" applyFont="1" applyFill="1" applyBorder="1"/>
    <xf numFmtId="0" fontId="0" fillId="0" borderId="22" xfId="0" applyFont="1" applyFill="1" applyBorder="1" applyAlignment="1">
      <alignment horizont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  <xf numFmtId="164" fontId="28" fillId="0" borderId="1" xfId="0" applyNumberFormat="1" applyFont="1" applyFill="1" applyBorder="1" applyAlignment="1">
      <alignment vertical="center"/>
    </xf>
    <xf numFmtId="0" fontId="29" fillId="0" borderId="12" xfId="0" applyFont="1" applyFill="1" applyBorder="1" applyAlignment="1">
      <alignment horizontal="center"/>
    </xf>
    <xf numFmtId="0" fontId="0" fillId="0" borderId="21" xfId="0" applyFont="1" applyFill="1" applyBorder="1"/>
    <xf numFmtId="0" fontId="5" fillId="0" borderId="21" xfId="0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0" fontId="0" fillId="0" borderId="19" xfId="0" applyFont="1" applyFill="1" applyBorder="1"/>
    <xf numFmtId="0" fontId="2" fillId="0" borderId="23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/>
    </xf>
    <xf numFmtId="0" fontId="0" fillId="0" borderId="24" xfId="0" applyFont="1" applyFill="1" applyBorder="1"/>
    <xf numFmtId="164" fontId="29" fillId="0" borderId="3" xfId="0" applyNumberFormat="1" applyFont="1" applyFill="1" applyBorder="1" applyAlignment="1">
      <alignment horizontal="center"/>
    </xf>
    <xf numFmtId="164" fontId="28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64" fontId="0" fillId="0" borderId="1" xfId="0" applyNumberFormat="1" applyFont="1" applyFill="1" applyBorder="1"/>
    <xf numFmtId="0" fontId="1" fillId="0" borderId="1" xfId="0" applyFont="1" applyFill="1" applyBorder="1" applyAlignment="1">
      <alignment horizontal="right" vertical="center"/>
    </xf>
    <xf numFmtId="164" fontId="12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/>
    </xf>
    <xf numFmtId="164" fontId="30" fillId="0" borderId="25" xfId="5" applyNumberFormat="1" applyFont="1" applyFill="1" applyBorder="1" applyAlignment="1">
      <alignment horizontal="center"/>
    </xf>
    <xf numFmtId="164" fontId="24" fillId="0" borderId="25" xfId="5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/>
    </xf>
    <xf numFmtId="164" fontId="31" fillId="0" borderId="1" xfId="0" applyNumberFormat="1" applyFont="1" applyFill="1" applyBorder="1" applyAlignment="1">
      <alignment vertical="center"/>
    </xf>
    <xf numFmtId="0" fontId="32" fillId="0" borderId="1" xfId="0" applyFont="1" applyFill="1" applyBorder="1"/>
    <xf numFmtId="0" fontId="31" fillId="0" borderId="0" xfId="0" applyFont="1" applyFill="1" applyBorder="1" applyAlignment="1">
      <alignment vertical="center"/>
    </xf>
    <xf numFmtId="0" fontId="31" fillId="0" borderId="1" xfId="0" applyNumberFormat="1" applyFont="1" applyFill="1" applyBorder="1" applyAlignment="1">
      <alignment vertical="center"/>
    </xf>
    <xf numFmtId="164" fontId="33" fillId="0" borderId="1" xfId="0" applyNumberFormat="1" applyFont="1" applyFill="1" applyBorder="1" applyAlignment="1">
      <alignment vertical="center"/>
    </xf>
    <xf numFmtId="164" fontId="34" fillId="0" borderId="1" xfId="0" applyNumberFormat="1" applyFont="1" applyFill="1" applyBorder="1" applyAlignment="1">
      <alignment vertical="center"/>
    </xf>
    <xf numFmtId="0" fontId="32" fillId="0" borderId="0" xfId="0" applyFont="1" applyFill="1"/>
    <xf numFmtId="0" fontId="31" fillId="0" borderId="1" xfId="0" applyFont="1" applyFill="1" applyBorder="1"/>
    <xf numFmtId="0" fontId="32" fillId="0" borderId="0" xfId="0" applyFont="1" applyFill="1" applyBorder="1"/>
    <xf numFmtId="0" fontId="32" fillId="0" borderId="24" xfId="0" applyFont="1" applyFill="1" applyBorder="1"/>
    <xf numFmtId="0" fontId="35" fillId="0" borderId="12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164" fontId="35" fillId="0" borderId="3" xfId="0" applyNumberFormat="1" applyFont="1" applyFill="1" applyBorder="1" applyAlignment="1">
      <alignment horizontal="center"/>
    </xf>
    <xf numFmtId="164" fontId="36" fillId="0" borderId="3" xfId="0" applyNumberFormat="1" applyFont="1" applyFill="1" applyBorder="1" applyAlignment="1">
      <alignment horizontal="center"/>
    </xf>
    <xf numFmtId="164" fontId="36" fillId="0" borderId="1" xfId="0" applyNumberFormat="1" applyFont="1" applyFill="1" applyBorder="1" applyAlignment="1">
      <alignment horizontal="center"/>
    </xf>
    <xf numFmtId="10" fontId="5" fillId="0" borderId="0" xfId="7" applyNumberFormat="1" applyFont="1" applyFill="1" applyBorder="1" applyAlignment="1">
      <alignment horizontal="center"/>
    </xf>
    <xf numFmtId="164" fontId="1" fillId="6" borderId="6" xfId="0" applyNumberFormat="1" applyFont="1" applyFill="1" applyBorder="1" applyAlignment="1"/>
    <xf numFmtId="0" fontId="0" fillId="6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0" fillId="6" borderId="0" xfId="0" applyFont="1" applyFill="1"/>
    <xf numFmtId="0" fontId="26" fillId="0" borderId="0" xfId="0" applyFont="1" applyAlignment="1">
      <alignment horizontal="right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</cellXfs>
  <cellStyles count="8">
    <cellStyle name="Dobre 2" xfId="5"/>
    <cellStyle name="Dobry" xfId="3" builtinId="26"/>
    <cellStyle name="Neutralne 2" xfId="6"/>
    <cellStyle name="Normalny" xfId="0" builtinId="0"/>
    <cellStyle name="Normalny 2" xfId="1"/>
    <cellStyle name="Procentowy" xfId="7" builtinId="5"/>
    <cellStyle name="Złe 2" xfId="4"/>
    <cellStyle name="Zły" xfId="2" builtinId="27"/>
  </cellStyles>
  <dxfs count="0"/>
  <tableStyles count="0" defaultTableStyle="TableStyleMedium9" defaultPivotStyle="PivotStyleLight16"/>
  <colors>
    <mruColors>
      <color rgb="FFC9F1FF"/>
      <color rgb="FF6D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41031</xdr:colOff>
      <xdr:row>0</xdr:row>
      <xdr:rowOff>46892</xdr:rowOff>
    </xdr:from>
    <xdr:to>
      <xdr:col>8</xdr:col>
      <xdr:colOff>237098</xdr:colOff>
      <xdr:row>0</xdr:row>
      <xdr:rowOff>798207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xmlns="" id="{48FC618E-EF9C-427B-902D-EA8938902E3C}"/>
            </a:ext>
          </a:extLst>
        </xdr:cNvPr>
        <xdr:cNvGrpSpPr/>
      </xdr:nvGrpSpPr>
      <xdr:grpSpPr>
        <a:xfrm>
          <a:off x="41031" y="46892"/>
          <a:ext cx="5869654" cy="751315"/>
          <a:chOff x="245387" y="172752"/>
          <a:chExt cx="6215312" cy="762000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287F92AC-D7CA-43C7-A44D-2EF0D7154C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5387" y="229783"/>
            <a:ext cx="706842" cy="680121"/>
          </a:xfrm>
          <a:prstGeom prst="rect">
            <a:avLst/>
          </a:prstGeom>
        </xdr:spPr>
      </xdr:pic>
      <xdr:sp macro="" textlink="">
        <xdr:nvSpPr>
          <xdr:cNvPr id="4" name="pole tekstowe 3">
            <a:extLst>
              <a:ext uri="{FF2B5EF4-FFF2-40B4-BE49-F238E27FC236}">
                <a16:creationId xmlns:a16="http://schemas.microsoft.com/office/drawing/2014/main" xmlns="" id="{204DB100-7535-4C4E-9831-8D352A3B23C0}"/>
              </a:ext>
            </a:extLst>
          </xdr:cNvPr>
          <xdr:cNvSpPr txBox="1"/>
        </xdr:nvSpPr>
        <xdr:spPr>
          <a:xfrm>
            <a:off x="1031599" y="251377"/>
            <a:ext cx="3888271" cy="6340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l-PL" sz="1400"/>
              <a:t>Państwowa Wyższa Szkoła </a:t>
            </a:r>
            <a:br>
              <a:rPr lang="pl-PL" sz="1400"/>
            </a:br>
            <a:r>
              <a:rPr lang="pl-PL" sz="1400"/>
              <a:t>Informatyki i Przedsiębiorczości</a:t>
            </a:r>
            <a:r>
              <a:rPr lang="pl-PL" sz="1400" baseline="0"/>
              <a:t> w Łomży</a:t>
            </a:r>
            <a:endParaRPr lang="pl-PL" sz="1400"/>
          </a:p>
        </xdr:txBody>
      </xdr:sp>
      <xdr:pic>
        <xdr:nvPicPr>
          <xdr:cNvPr id="5" name="Obraz 4">
            <a:extLst>
              <a:ext uri="{FF2B5EF4-FFF2-40B4-BE49-F238E27FC236}">
                <a16:creationId xmlns:a16="http://schemas.microsoft.com/office/drawing/2014/main" xmlns="" id="{6442D31E-0296-47E0-9C1C-D608E294FE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7001" y="172752"/>
            <a:ext cx="1813698" cy="7620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41031</xdr:colOff>
      <xdr:row>0</xdr:row>
      <xdr:rowOff>46892</xdr:rowOff>
    </xdr:from>
    <xdr:to>
      <xdr:col>8</xdr:col>
      <xdr:colOff>237098</xdr:colOff>
      <xdr:row>0</xdr:row>
      <xdr:rowOff>798207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xmlns="" id="{4A7CE66F-9916-4808-9BAC-6DBA5529B180}"/>
            </a:ext>
          </a:extLst>
        </xdr:cNvPr>
        <xdr:cNvGrpSpPr/>
      </xdr:nvGrpSpPr>
      <xdr:grpSpPr>
        <a:xfrm>
          <a:off x="41031" y="46892"/>
          <a:ext cx="6027024" cy="751315"/>
          <a:chOff x="245387" y="172752"/>
          <a:chExt cx="6215312" cy="762000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5CFD393B-DAC7-4072-A246-F4206C8B764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5387" y="229783"/>
            <a:ext cx="706842" cy="680121"/>
          </a:xfrm>
          <a:prstGeom prst="rect">
            <a:avLst/>
          </a:prstGeom>
        </xdr:spPr>
      </xdr:pic>
      <xdr:sp macro="" textlink="">
        <xdr:nvSpPr>
          <xdr:cNvPr id="4" name="pole tekstowe 3">
            <a:extLst>
              <a:ext uri="{FF2B5EF4-FFF2-40B4-BE49-F238E27FC236}">
                <a16:creationId xmlns:a16="http://schemas.microsoft.com/office/drawing/2014/main" xmlns="" id="{288BACBD-AB59-461B-8E67-477B3DC75D04}"/>
              </a:ext>
            </a:extLst>
          </xdr:cNvPr>
          <xdr:cNvSpPr txBox="1"/>
        </xdr:nvSpPr>
        <xdr:spPr>
          <a:xfrm>
            <a:off x="1031599" y="251377"/>
            <a:ext cx="3888271" cy="6340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l-PL" sz="1400"/>
              <a:t>Państwowa Wyższa Szkoła </a:t>
            </a:r>
            <a:br>
              <a:rPr lang="pl-PL" sz="1400"/>
            </a:br>
            <a:r>
              <a:rPr lang="pl-PL" sz="1400"/>
              <a:t>Informatyki i Przedsiębiorczości</a:t>
            </a:r>
            <a:r>
              <a:rPr lang="pl-PL" sz="1400" baseline="0"/>
              <a:t> w Łomży</a:t>
            </a:r>
            <a:endParaRPr lang="pl-PL" sz="1400"/>
          </a:p>
        </xdr:txBody>
      </xdr:sp>
      <xdr:pic>
        <xdr:nvPicPr>
          <xdr:cNvPr id="5" name="Obraz 4">
            <a:extLst>
              <a:ext uri="{FF2B5EF4-FFF2-40B4-BE49-F238E27FC236}">
                <a16:creationId xmlns:a16="http://schemas.microsoft.com/office/drawing/2014/main" xmlns="" id="{F9BB2A06-18F9-4BA7-940D-0CDDEB6CFC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7001" y="172752"/>
            <a:ext cx="1813698" cy="76200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41031</xdr:colOff>
      <xdr:row>0</xdr:row>
      <xdr:rowOff>46892</xdr:rowOff>
    </xdr:from>
    <xdr:to>
      <xdr:col>8</xdr:col>
      <xdr:colOff>237098</xdr:colOff>
      <xdr:row>0</xdr:row>
      <xdr:rowOff>798207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xmlns="" id="{BE2A5140-D30E-4D88-92E2-1E4BAA0E0230}"/>
            </a:ext>
          </a:extLst>
        </xdr:cNvPr>
        <xdr:cNvGrpSpPr/>
      </xdr:nvGrpSpPr>
      <xdr:grpSpPr>
        <a:xfrm>
          <a:off x="41031" y="46892"/>
          <a:ext cx="6027024" cy="751315"/>
          <a:chOff x="245387" y="172752"/>
          <a:chExt cx="6215312" cy="762000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F5BAE78C-BBE4-4C01-8670-7EC291FD220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5387" y="229783"/>
            <a:ext cx="706842" cy="680121"/>
          </a:xfrm>
          <a:prstGeom prst="rect">
            <a:avLst/>
          </a:prstGeom>
        </xdr:spPr>
      </xdr:pic>
      <xdr:sp macro="" textlink="">
        <xdr:nvSpPr>
          <xdr:cNvPr id="4" name="pole tekstowe 3">
            <a:extLst>
              <a:ext uri="{FF2B5EF4-FFF2-40B4-BE49-F238E27FC236}">
                <a16:creationId xmlns:a16="http://schemas.microsoft.com/office/drawing/2014/main" xmlns="" id="{78A305AD-AB14-4B05-BF7D-7C6A829F047F}"/>
              </a:ext>
            </a:extLst>
          </xdr:cNvPr>
          <xdr:cNvSpPr txBox="1"/>
        </xdr:nvSpPr>
        <xdr:spPr>
          <a:xfrm>
            <a:off x="1031599" y="251377"/>
            <a:ext cx="3888271" cy="6340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l-PL" sz="1400"/>
              <a:t>Państwowa Wyższa Szkoła </a:t>
            </a:r>
            <a:br>
              <a:rPr lang="pl-PL" sz="1400"/>
            </a:br>
            <a:r>
              <a:rPr lang="pl-PL" sz="1400"/>
              <a:t>Informatyki i Przedsiębiorczości</a:t>
            </a:r>
            <a:r>
              <a:rPr lang="pl-PL" sz="1400" baseline="0"/>
              <a:t> w Łomży</a:t>
            </a:r>
            <a:endParaRPr lang="pl-PL" sz="1400"/>
          </a:p>
        </xdr:txBody>
      </xdr:sp>
      <xdr:pic>
        <xdr:nvPicPr>
          <xdr:cNvPr id="5" name="Obraz 4">
            <a:extLst>
              <a:ext uri="{FF2B5EF4-FFF2-40B4-BE49-F238E27FC236}">
                <a16:creationId xmlns:a16="http://schemas.microsoft.com/office/drawing/2014/main" xmlns="" id="{D6346971-6F83-4CD4-A41A-3CBBB4CF9A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7001" y="172752"/>
            <a:ext cx="1813698" cy="76200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41031</xdr:colOff>
      <xdr:row>0</xdr:row>
      <xdr:rowOff>46892</xdr:rowOff>
    </xdr:from>
    <xdr:to>
      <xdr:col>8</xdr:col>
      <xdr:colOff>237098</xdr:colOff>
      <xdr:row>0</xdr:row>
      <xdr:rowOff>798207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xmlns="" id="{3157FBEB-640A-4578-BD5E-392C654D57A3}"/>
            </a:ext>
          </a:extLst>
        </xdr:cNvPr>
        <xdr:cNvGrpSpPr/>
      </xdr:nvGrpSpPr>
      <xdr:grpSpPr>
        <a:xfrm>
          <a:off x="41031" y="46892"/>
          <a:ext cx="6027024" cy="751315"/>
          <a:chOff x="245387" y="172752"/>
          <a:chExt cx="6215312" cy="762000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555C9938-2EC2-4CBB-884D-20FEDBA2548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5387" y="229783"/>
            <a:ext cx="706842" cy="680121"/>
          </a:xfrm>
          <a:prstGeom prst="rect">
            <a:avLst/>
          </a:prstGeom>
        </xdr:spPr>
      </xdr:pic>
      <xdr:sp macro="" textlink="">
        <xdr:nvSpPr>
          <xdr:cNvPr id="4" name="pole tekstowe 3">
            <a:extLst>
              <a:ext uri="{FF2B5EF4-FFF2-40B4-BE49-F238E27FC236}">
                <a16:creationId xmlns:a16="http://schemas.microsoft.com/office/drawing/2014/main" xmlns="" id="{10AA094D-DA0E-4B82-A2AC-88F34CC5D4A3}"/>
              </a:ext>
            </a:extLst>
          </xdr:cNvPr>
          <xdr:cNvSpPr txBox="1"/>
        </xdr:nvSpPr>
        <xdr:spPr>
          <a:xfrm>
            <a:off x="1031599" y="251377"/>
            <a:ext cx="3888271" cy="6340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l-PL" sz="1400"/>
              <a:t>Państwowa Wyższa Szkoła </a:t>
            </a:r>
            <a:br>
              <a:rPr lang="pl-PL" sz="1400"/>
            </a:br>
            <a:r>
              <a:rPr lang="pl-PL" sz="1400"/>
              <a:t>Informatyki i Przedsiębiorczości</a:t>
            </a:r>
            <a:r>
              <a:rPr lang="pl-PL" sz="1400" baseline="0"/>
              <a:t> w Łomży</a:t>
            </a:r>
            <a:endParaRPr lang="pl-PL" sz="1400"/>
          </a:p>
        </xdr:txBody>
      </xdr:sp>
      <xdr:pic>
        <xdr:nvPicPr>
          <xdr:cNvPr id="5" name="Obraz 4">
            <a:extLst>
              <a:ext uri="{FF2B5EF4-FFF2-40B4-BE49-F238E27FC236}">
                <a16:creationId xmlns:a16="http://schemas.microsoft.com/office/drawing/2014/main" xmlns="" id="{07E5B6EA-45ED-463D-8671-B1A3C0B553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7001" y="172752"/>
            <a:ext cx="1813698" cy="762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9"/>
  <sheetViews>
    <sheetView tabSelected="1" zoomScale="115" zoomScaleNormal="115" zoomScalePageLayoutView="115" workbookViewId="0">
      <pane ySplit="7" topLeftCell="A8" activePane="bottomLeft" state="frozen"/>
      <selection pane="bottomLeft" activeCell="S18" sqref="S18"/>
    </sheetView>
  </sheetViews>
  <sheetFormatPr defaultRowHeight="12.75"/>
  <cols>
    <col min="1" max="1" width="3.140625" style="6" customWidth="1"/>
    <col min="2" max="2" width="45.140625" customWidth="1"/>
    <col min="3" max="3" width="8.85546875" customWidth="1"/>
    <col min="4" max="4" width="7.5703125" bestFit="1" customWidth="1"/>
    <col min="5" max="5" width="4.5703125" bestFit="1" customWidth="1"/>
    <col min="6" max="6" width="5.42578125" bestFit="1" customWidth="1"/>
    <col min="7" max="7" width="6" customWidth="1"/>
    <col min="8" max="8" width="4.42578125" customWidth="1"/>
    <col min="9" max="9" width="3.5703125" bestFit="1" customWidth="1"/>
    <col min="10" max="10" width="4.85546875" customWidth="1"/>
    <col min="11" max="11" width="5.42578125" style="55" bestFit="1" customWidth="1"/>
    <col min="12" max="12" width="5.42578125" style="55" customWidth="1"/>
    <col min="13" max="13" width="7.28515625" customWidth="1"/>
    <col min="14" max="14" width="2.85546875" customWidth="1"/>
    <col min="15" max="15" width="7.28515625" customWidth="1"/>
    <col min="16" max="16" width="2.42578125" customWidth="1"/>
    <col min="17" max="17" width="7.140625" customWidth="1"/>
  </cols>
  <sheetData>
    <row r="1" spans="1:16" ht="67.150000000000006" customHeight="1"/>
    <row r="2" spans="1:16" ht="15.75">
      <c r="A2" s="93" t="s">
        <v>113</v>
      </c>
      <c r="B2" s="86"/>
      <c r="C2" s="86"/>
      <c r="D2" s="86"/>
      <c r="E2" s="86"/>
      <c r="F2" s="86"/>
      <c r="G2" s="86"/>
      <c r="H2" s="86"/>
      <c r="I2" s="86"/>
      <c r="J2" s="86"/>
      <c r="K2" s="94"/>
      <c r="L2" s="94"/>
      <c r="M2" s="86"/>
      <c r="O2" s="86"/>
      <c r="P2" s="86"/>
    </row>
    <row r="3" spans="1:16">
      <c r="A3" s="89" t="s">
        <v>48</v>
      </c>
      <c r="B3" s="86"/>
      <c r="C3" s="86"/>
      <c r="D3" s="86"/>
      <c r="E3" s="86"/>
      <c r="F3" s="86"/>
      <c r="G3" s="86"/>
      <c r="H3" s="86"/>
      <c r="I3" s="86"/>
      <c r="J3" s="86"/>
      <c r="K3" s="94"/>
      <c r="L3" s="94"/>
      <c r="M3" s="86"/>
      <c r="O3" s="86"/>
      <c r="P3" s="86"/>
    </row>
    <row r="4" spans="1:16">
      <c r="A4" s="89" t="s">
        <v>88</v>
      </c>
      <c r="B4" s="86"/>
      <c r="C4" s="86"/>
      <c r="D4" s="86"/>
      <c r="E4" s="86"/>
      <c r="F4" s="86"/>
      <c r="G4" s="86"/>
      <c r="H4" s="86"/>
      <c r="I4" s="86"/>
      <c r="J4" s="86"/>
      <c r="K4" s="94"/>
      <c r="L4" s="94"/>
      <c r="M4" s="86"/>
      <c r="O4" s="86"/>
      <c r="P4" s="86"/>
    </row>
    <row r="5" spans="1:16">
      <c r="A5" s="95" t="s">
        <v>114</v>
      </c>
      <c r="B5" s="86"/>
      <c r="C5" s="86"/>
      <c r="D5" s="86"/>
      <c r="E5" s="86"/>
      <c r="F5" s="86"/>
      <c r="G5" s="86"/>
      <c r="H5" s="86"/>
      <c r="I5" s="86"/>
      <c r="J5" s="86"/>
      <c r="K5" s="94"/>
      <c r="L5" s="94"/>
      <c r="M5" s="86"/>
      <c r="O5" s="86"/>
      <c r="P5" s="86"/>
    </row>
    <row r="6" spans="1:16" s="25" customFormat="1" ht="16.5">
      <c r="A6" s="159" t="s">
        <v>29</v>
      </c>
      <c r="B6" s="160" t="s">
        <v>30</v>
      </c>
      <c r="C6" s="161" t="s">
        <v>32</v>
      </c>
      <c r="D6" s="162" t="s">
        <v>31</v>
      </c>
      <c r="E6" s="163"/>
      <c r="F6" s="163"/>
      <c r="G6" s="163"/>
      <c r="H6" s="163"/>
      <c r="I6" s="163"/>
      <c r="J6" s="163"/>
      <c r="K6" s="164"/>
      <c r="L6" s="101"/>
      <c r="M6" s="58" t="s">
        <v>50</v>
      </c>
      <c r="N6"/>
      <c r="O6" s="58" t="s">
        <v>50</v>
      </c>
      <c r="P6" s="26"/>
    </row>
    <row r="7" spans="1:16" s="25" customFormat="1" ht="18">
      <c r="A7" s="159"/>
      <c r="B7" s="160"/>
      <c r="C7" s="161"/>
      <c r="D7" s="99" t="s">
        <v>33</v>
      </c>
      <c r="E7" s="99" t="s">
        <v>34</v>
      </c>
      <c r="F7" s="99" t="s">
        <v>35</v>
      </c>
      <c r="G7" s="99" t="s">
        <v>36</v>
      </c>
      <c r="H7" s="99" t="s">
        <v>1</v>
      </c>
      <c r="I7" s="99" t="s">
        <v>4</v>
      </c>
      <c r="J7" s="136" t="s">
        <v>105</v>
      </c>
      <c r="K7" s="136" t="s">
        <v>106</v>
      </c>
      <c r="L7" s="136" t="s">
        <v>107</v>
      </c>
      <c r="M7" s="59" t="s">
        <v>49</v>
      </c>
      <c r="N7"/>
      <c r="O7" s="59" t="s">
        <v>49</v>
      </c>
      <c r="P7" s="26"/>
    </row>
    <row r="8" spans="1:16" s="25" customFormat="1" ht="14.25" customHeight="1">
      <c r="A8" s="96" t="s">
        <v>14</v>
      </c>
      <c r="B8" s="26"/>
      <c r="C8" s="26"/>
      <c r="D8" s="26"/>
      <c r="E8" s="26"/>
      <c r="F8" s="26"/>
      <c r="G8" s="26"/>
      <c r="H8" s="26"/>
      <c r="I8" s="26"/>
      <c r="J8" s="26"/>
      <c r="M8" s="26" t="s">
        <v>91</v>
      </c>
      <c r="N8"/>
      <c r="O8" s="26" t="s">
        <v>92</v>
      </c>
      <c r="P8" s="26"/>
    </row>
    <row r="9" spans="1:16" s="29" customFormat="1" ht="12.75" customHeight="1">
      <c r="A9" s="27">
        <v>1</v>
      </c>
      <c r="B9" s="7" t="s">
        <v>6</v>
      </c>
      <c r="C9" s="3" t="s">
        <v>2</v>
      </c>
      <c r="D9" s="73">
        <v>30</v>
      </c>
      <c r="E9" s="73">
        <v>30</v>
      </c>
      <c r="F9" s="73"/>
      <c r="G9" s="28"/>
      <c r="H9" s="28"/>
      <c r="I9" s="28"/>
      <c r="J9" s="28">
        <v>6</v>
      </c>
      <c r="K9" s="56">
        <f>M9*25-(D9+E9+F9+G9+H9+I9+J9)</f>
        <v>59</v>
      </c>
      <c r="L9" s="56">
        <f>IF(D9=30,26,IF(D9=15,13,0))</f>
        <v>26</v>
      </c>
      <c r="M9" s="73">
        <v>5</v>
      </c>
      <c r="N9"/>
      <c r="O9" s="132">
        <f>L9/25+(L9*K9/SUM(D9:I9))/25</f>
        <v>2.0626666666666669</v>
      </c>
      <c r="P9" s="102"/>
    </row>
    <row r="10" spans="1:16" s="29" customFormat="1" ht="12.75" customHeight="1">
      <c r="A10" s="27">
        <v>2</v>
      </c>
      <c r="B10" s="8" t="s">
        <v>7</v>
      </c>
      <c r="C10" s="4" t="s">
        <v>2</v>
      </c>
      <c r="D10" s="15">
        <v>30</v>
      </c>
      <c r="E10" s="15">
        <v>30</v>
      </c>
      <c r="F10" s="15"/>
      <c r="G10" s="28"/>
      <c r="H10" s="28"/>
      <c r="I10" s="28"/>
      <c r="J10" s="28">
        <v>6</v>
      </c>
      <c r="K10" s="56">
        <f t="shared" ref="K10:K17" si="0">M10*25-(D10+E10+F10+G10+H10+I10+J10)</f>
        <v>59</v>
      </c>
      <c r="L10" s="56">
        <f t="shared" ref="L10:L17" si="1">IF(D10=30,26,IF(D10=15,13,0))</f>
        <v>26</v>
      </c>
      <c r="M10" s="73">
        <v>5</v>
      </c>
      <c r="N10"/>
      <c r="O10" s="132">
        <f t="shared" ref="O10:O15" si="2">L10/25+(L10*K10/SUM(D10:I10))/25</f>
        <v>2.0626666666666669</v>
      </c>
      <c r="P10" s="102"/>
    </row>
    <row r="11" spans="1:16" s="29" customFormat="1" ht="12.75" customHeight="1">
      <c r="A11" s="27">
        <v>3</v>
      </c>
      <c r="B11" s="8" t="s">
        <v>60</v>
      </c>
      <c r="C11" s="4" t="s">
        <v>0</v>
      </c>
      <c r="D11" s="15">
        <v>15</v>
      </c>
      <c r="E11" s="15"/>
      <c r="F11" s="78">
        <v>45</v>
      </c>
      <c r="G11" s="79"/>
      <c r="H11" s="28"/>
      <c r="I11" s="28"/>
      <c r="J11" s="28">
        <v>4</v>
      </c>
      <c r="K11" s="56">
        <f t="shared" si="0"/>
        <v>61</v>
      </c>
      <c r="L11" s="56">
        <f t="shared" si="1"/>
        <v>13</v>
      </c>
      <c r="M11" s="73">
        <v>5</v>
      </c>
      <c r="N11"/>
      <c r="O11" s="132">
        <f t="shared" si="2"/>
        <v>1.0486666666666666</v>
      </c>
      <c r="P11" s="102"/>
    </row>
    <row r="12" spans="1:16" s="29" customFormat="1" ht="12.75" customHeight="1">
      <c r="A12" s="30">
        <v>4</v>
      </c>
      <c r="B12" s="7" t="s">
        <v>8</v>
      </c>
      <c r="C12" s="3" t="s">
        <v>0</v>
      </c>
      <c r="D12" s="73">
        <v>15</v>
      </c>
      <c r="E12" s="73">
        <v>15</v>
      </c>
      <c r="F12" s="73"/>
      <c r="G12" s="28"/>
      <c r="H12" s="28"/>
      <c r="I12" s="28"/>
      <c r="J12" s="28">
        <v>4</v>
      </c>
      <c r="K12" s="56">
        <f t="shared" si="0"/>
        <v>41</v>
      </c>
      <c r="L12" s="56">
        <f t="shared" si="1"/>
        <v>13</v>
      </c>
      <c r="M12" s="73">
        <v>3</v>
      </c>
      <c r="N12"/>
      <c r="O12" s="132">
        <f t="shared" si="2"/>
        <v>1.2306666666666666</v>
      </c>
      <c r="P12" s="102"/>
    </row>
    <row r="13" spans="1:16" s="29" customFormat="1" ht="12.75" customHeight="1">
      <c r="A13" s="27">
        <v>5</v>
      </c>
      <c r="B13" s="7" t="s">
        <v>9</v>
      </c>
      <c r="C13" s="3" t="s">
        <v>2</v>
      </c>
      <c r="D13" s="73">
        <v>30</v>
      </c>
      <c r="E13" s="73">
        <v>15</v>
      </c>
      <c r="F13" s="78">
        <v>30</v>
      </c>
      <c r="G13" s="79"/>
      <c r="H13" s="28"/>
      <c r="I13" s="28"/>
      <c r="J13" s="28">
        <v>8</v>
      </c>
      <c r="K13" s="56">
        <f t="shared" si="0"/>
        <v>67</v>
      </c>
      <c r="L13" s="56">
        <f t="shared" si="1"/>
        <v>26</v>
      </c>
      <c r="M13" s="73">
        <v>6</v>
      </c>
      <c r="N13"/>
      <c r="O13" s="132">
        <f t="shared" si="2"/>
        <v>1.9690666666666667</v>
      </c>
      <c r="P13" s="102"/>
    </row>
    <row r="14" spans="1:16" s="74" customFormat="1" ht="12.75" customHeight="1">
      <c r="A14" s="30">
        <v>6</v>
      </c>
      <c r="B14" s="11" t="s">
        <v>23</v>
      </c>
      <c r="C14" s="73" t="s">
        <v>0</v>
      </c>
      <c r="D14" s="72">
        <v>15</v>
      </c>
      <c r="E14" s="24"/>
      <c r="F14" s="24"/>
      <c r="G14" s="24">
        <v>30</v>
      </c>
      <c r="H14" s="37"/>
      <c r="I14" s="37"/>
      <c r="J14" s="37">
        <v>4</v>
      </c>
      <c r="K14" s="56">
        <f t="shared" si="0"/>
        <v>26</v>
      </c>
      <c r="L14" s="56">
        <f t="shared" si="1"/>
        <v>13</v>
      </c>
      <c r="M14" s="73">
        <v>3</v>
      </c>
      <c r="N14"/>
      <c r="O14" s="132">
        <f t="shared" si="2"/>
        <v>0.82044444444444453</v>
      </c>
      <c r="P14" s="102"/>
    </row>
    <row r="15" spans="1:16" s="29" customFormat="1" ht="12.75" customHeight="1">
      <c r="A15" s="72">
        <v>7</v>
      </c>
      <c r="B15" s="82" t="s">
        <v>22</v>
      </c>
      <c r="C15" s="3" t="s">
        <v>0</v>
      </c>
      <c r="D15" s="3">
        <v>10</v>
      </c>
      <c r="E15" s="3"/>
      <c r="F15" s="3"/>
      <c r="G15" s="3"/>
      <c r="H15" s="3"/>
      <c r="I15" s="52"/>
      <c r="J15" s="100">
        <v>2</v>
      </c>
      <c r="K15" s="56">
        <f t="shared" si="0"/>
        <v>13</v>
      </c>
      <c r="L15" s="56">
        <v>8</v>
      </c>
      <c r="M15" s="73">
        <v>1</v>
      </c>
      <c r="N15"/>
      <c r="O15" s="132">
        <f t="shared" si="2"/>
        <v>0.73599999999999999</v>
      </c>
      <c r="P15" s="102"/>
    </row>
    <row r="16" spans="1:16" s="74" customFormat="1" ht="12.75" customHeight="1">
      <c r="A16" s="30">
        <v>8</v>
      </c>
      <c r="B16" s="9" t="s">
        <v>37</v>
      </c>
      <c r="C16" s="5" t="s">
        <v>0</v>
      </c>
      <c r="D16" s="24"/>
      <c r="E16" s="24">
        <v>30</v>
      </c>
      <c r="F16" s="24"/>
      <c r="G16" s="24"/>
      <c r="H16" s="37"/>
      <c r="I16" s="37"/>
      <c r="J16" s="37">
        <v>2</v>
      </c>
      <c r="K16" s="98">
        <v>0</v>
      </c>
      <c r="L16" s="98">
        <v>0</v>
      </c>
      <c r="M16" s="97">
        <v>0</v>
      </c>
      <c r="N16"/>
      <c r="O16" s="132">
        <v>0</v>
      </c>
      <c r="P16" s="103"/>
    </row>
    <row r="17" spans="1:16" s="29" customFormat="1" ht="12.75" customHeight="1">
      <c r="A17" s="30">
        <v>9</v>
      </c>
      <c r="B17" s="8" t="s">
        <v>24</v>
      </c>
      <c r="C17" s="4" t="s">
        <v>0</v>
      </c>
      <c r="D17" s="15"/>
      <c r="E17" s="15">
        <v>30</v>
      </c>
      <c r="F17" s="15"/>
      <c r="G17" s="28"/>
      <c r="H17" s="28"/>
      <c r="I17" s="28"/>
      <c r="J17" s="28">
        <v>2</v>
      </c>
      <c r="K17" s="56">
        <f t="shared" si="0"/>
        <v>18</v>
      </c>
      <c r="L17" s="98">
        <f t="shared" si="1"/>
        <v>0</v>
      </c>
      <c r="M17" s="73">
        <v>2</v>
      </c>
      <c r="N17"/>
      <c r="O17" s="132">
        <v>0</v>
      </c>
      <c r="P17" s="102"/>
    </row>
    <row r="18" spans="1:16" s="29" customFormat="1" ht="12.75" customHeight="1">
      <c r="A18" s="31"/>
      <c r="B18" s="13" t="str">
        <f>CONCATENATE("Razem godz. kontaktowych        ",SUM(D18:I18))</f>
        <v>Razem godz. kontaktowych        400</v>
      </c>
      <c r="C18" s="14"/>
      <c r="D18" s="32">
        <f>SUM(D9:D17)</f>
        <v>145</v>
      </c>
      <c r="E18" s="32">
        <f>SUM(E9:E17)</f>
        <v>150</v>
      </c>
      <c r="F18" s="32">
        <f>SUM(F9:F17)</f>
        <v>75</v>
      </c>
      <c r="G18" s="32">
        <f>SUM(G9:G17)</f>
        <v>30</v>
      </c>
      <c r="H18" s="32"/>
      <c r="I18" s="32"/>
      <c r="J18" s="117">
        <f>SUM(J9:J17)</f>
        <v>38</v>
      </c>
      <c r="K18" s="68">
        <f>SUM(K9:K17)</f>
        <v>344</v>
      </c>
      <c r="L18" s="117">
        <f>SUM(L9:L17)</f>
        <v>125</v>
      </c>
      <c r="M18" s="60">
        <f>SUM(M9:M17)</f>
        <v>30</v>
      </c>
      <c r="N18"/>
      <c r="O18" s="105">
        <v>10</v>
      </c>
      <c r="P18" s="104"/>
    </row>
    <row r="19" spans="1:16" s="74" customFormat="1" ht="12.75" customHeight="1">
      <c r="A19" s="33" t="s">
        <v>10</v>
      </c>
      <c r="B19" s="34"/>
      <c r="C19" s="35"/>
      <c r="M19" s="61"/>
      <c r="N19"/>
      <c r="O19" s="61"/>
      <c r="P19" s="61"/>
    </row>
    <row r="20" spans="1:16" s="74" customFormat="1" ht="12.75" customHeight="1">
      <c r="A20" s="36">
        <v>1</v>
      </c>
      <c r="B20" s="10" t="s">
        <v>28</v>
      </c>
      <c r="C20" s="1" t="s">
        <v>2</v>
      </c>
      <c r="D20" s="24">
        <v>15</v>
      </c>
      <c r="E20" s="24"/>
      <c r="F20" s="80">
        <v>30</v>
      </c>
      <c r="G20" s="80"/>
      <c r="H20" s="37"/>
      <c r="I20" s="37"/>
      <c r="J20" s="37">
        <v>6</v>
      </c>
      <c r="K20" s="56">
        <f t="shared" ref="K20:K28" si="3">M20*25-(D20+E20+F20+G20+H20+I20+J20)</f>
        <v>49</v>
      </c>
      <c r="L20" s="56">
        <f t="shared" ref="L20:L28" si="4">IF(D20=30,26,IF(D20=15,13,0))</f>
        <v>13</v>
      </c>
      <c r="M20" s="73">
        <v>4</v>
      </c>
      <c r="N20"/>
      <c r="O20" s="132">
        <f t="shared" ref="O20:O28" si="5">L20/25+(L20*K20/SUM(D20:I20))/25</f>
        <v>1.0862222222222222</v>
      </c>
      <c r="P20" s="102"/>
    </row>
    <row r="21" spans="1:16" s="39" customFormat="1" ht="12.75" customHeight="1">
      <c r="A21" s="30">
        <f>A20+1</f>
        <v>2</v>
      </c>
      <c r="B21" s="7" t="s">
        <v>5</v>
      </c>
      <c r="C21" s="3" t="s">
        <v>2</v>
      </c>
      <c r="D21" s="73">
        <v>30</v>
      </c>
      <c r="E21" s="73">
        <v>30</v>
      </c>
      <c r="F21" s="73"/>
      <c r="G21" s="73"/>
      <c r="H21" s="38"/>
      <c r="I21" s="38"/>
      <c r="J21" s="38">
        <v>6</v>
      </c>
      <c r="K21" s="56">
        <f t="shared" si="3"/>
        <v>59</v>
      </c>
      <c r="L21" s="56">
        <f t="shared" si="4"/>
        <v>26</v>
      </c>
      <c r="M21" s="73">
        <v>5</v>
      </c>
      <c r="N21"/>
      <c r="O21" s="132">
        <f t="shared" si="5"/>
        <v>2.0626666666666669</v>
      </c>
      <c r="P21" s="102"/>
    </row>
    <row r="22" spans="1:16" s="74" customFormat="1" ht="12.75" customHeight="1">
      <c r="A22" s="30">
        <v>3</v>
      </c>
      <c r="B22" s="12" t="s">
        <v>11</v>
      </c>
      <c r="C22" s="73" t="s">
        <v>0</v>
      </c>
      <c r="D22" s="24">
        <v>15</v>
      </c>
      <c r="E22" s="24"/>
      <c r="F22" s="24"/>
      <c r="G22" s="24">
        <v>30</v>
      </c>
      <c r="H22" s="37"/>
      <c r="I22" s="37"/>
      <c r="J22" s="37">
        <v>4</v>
      </c>
      <c r="K22" s="56">
        <f t="shared" si="3"/>
        <v>26</v>
      </c>
      <c r="L22" s="56">
        <f t="shared" si="4"/>
        <v>13</v>
      </c>
      <c r="M22" s="73">
        <v>3</v>
      </c>
      <c r="N22"/>
      <c r="O22" s="132">
        <f t="shared" si="5"/>
        <v>0.82044444444444453</v>
      </c>
      <c r="P22" s="102"/>
    </row>
    <row r="23" spans="1:16" s="74" customFormat="1">
      <c r="A23" s="72">
        <v>4</v>
      </c>
      <c r="B23" s="18" t="s">
        <v>57</v>
      </c>
      <c r="C23" s="3" t="s">
        <v>2</v>
      </c>
      <c r="D23" s="72">
        <v>30</v>
      </c>
      <c r="E23" s="72">
        <v>15</v>
      </c>
      <c r="F23" s="72"/>
      <c r="G23" s="72"/>
      <c r="H23" s="72">
        <v>15</v>
      </c>
      <c r="I23" s="44"/>
      <c r="J23" s="42">
        <v>8</v>
      </c>
      <c r="K23" s="56">
        <f t="shared" si="3"/>
        <v>32</v>
      </c>
      <c r="L23" s="56">
        <f t="shared" si="4"/>
        <v>26</v>
      </c>
      <c r="M23" s="73">
        <v>4</v>
      </c>
      <c r="N23"/>
      <c r="O23" s="132">
        <f t="shared" si="5"/>
        <v>1.5946666666666667</v>
      </c>
      <c r="P23" s="102"/>
    </row>
    <row r="24" spans="1:16" s="74" customFormat="1" ht="12.75" customHeight="1">
      <c r="A24" s="30">
        <v>5</v>
      </c>
      <c r="B24" s="11" t="s">
        <v>12</v>
      </c>
      <c r="C24" s="73" t="s">
        <v>2</v>
      </c>
      <c r="D24" s="24">
        <v>30</v>
      </c>
      <c r="E24" s="24"/>
      <c r="F24" s="80">
        <v>30</v>
      </c>
      <c r="G24" s="80"/>
      <c r="H24" s="37"/>
      <c r="I24" s="37"/>
      <c r="J24" s="37">
        <v>6</v>
      </c>
      <c r="K24" s="56">
        <f t="shared" si="3"/>
        <v>59</v>
      </c>
      <c r="L24" s="56">
        <f t="shared" si="4"/>
        <v>26</v>
      </c>
      <c r="M24" s="73">
        <v>5</v>
      </c>
      <c r="N24"/>
      <c r="O24" s="132">
        <f t="shared" si="5"/>
        <v>2.0626666666666669</v>
      </c>
      <c r="P24" s="102"/>
    </row>
    <row r="25" spans="1:16" s="74" customFormat="1" ht="12.75" customHeight="1">
      <c r="A25" s="30">
        <v>6</v>
      </c>
      <c r="B25" s="22" t="s">
        <v>21</v>
      </c>
      <c r="C25" s="1" t="s">
        <v>0</v>
      </c>
      <c r="D25" s="24">
        <v>15</v>
      </c>
      <c r="E25" s="24"/>
      <c r="F25" s="24"/>
      <c r="G25" s="24">
        <v>30</v>
      </c>
      <c r="H25" s="37"/>
      <c r="I25" s="37"/>
      <c r="J25" s="37">
        <v>4</v>
      </c>
      <c r="K25" s="56">
        <f t="shared" si="3"/>
        <v>26</v>
      </c>
      <c r="L25" s="56">
        <f t="shared" si="4"/>
        <v>13</v>
      </c>
      <c r="M25" s="73">
        <v>3</v>
      </c>
      <c r="N25"/>
      <c r="O25" s="132">
        <f t="shared" si="5"/>
        <v>0.82044444444444453</v>
      </c>
      <c r="P25" s="102"/>
    </row>
    <row r="26" spans="1:16" s="74" customFormat="1" ht="15" customHeight="1">
      <c r="A26" s="72">
        <v>7</v>
      </c>
      <c r="B26" s="18" t="s">
        <v>65</v>
      </c>
      <c r="C26" s="3" t="s">
        <v>0</v>
      </c>
      <c r="D26" s="72">
        <v>15</v>
      </c>
      <c r="E26" s="72"/>
      <c r="F26" s="72"/>
      <c r="G26" s="81">
        <v>30</v>
      </c>
      <c r="H26" s="81"/>
      <c r="I26" s="44"/>
      <c r="J26" s="125">
        <v>4</v>
      </c>
      <c r="K26" s="56">
        <f t="shared" si="3"/>
        <v>51</v>
      </c>
      <c r="L26" s="56">
        <f t="shared" si="4"/>
        <v>13</v>
      </c>
      <c r="M26" s="73">
        <v>4</v>
      </c>
      <c r="N26"/>
      <c r="O26" s="132">
        <f t="shared" si="5"/>
        <v>1.1093333333333333</v>
      </c>
      <c r="P26" s="102"/>
    </row>
    <row r="27" spans="1:16" s="74" customFormat="1" ht="12.75" customHeight="1">
      <c r="A27" s="30">
        <v>8</v>
      </c>
      <c r="B27" s="9" t="s">
        <v>37</v>
      </c>
      <c r="C27" s="5" t="s">
        <v>0</v>
      </c>
      <c r="D27" s="24"/>
      <c r="E27" s="24">
        <v>30</v>
      </c>
      <c r="F27" s="24"/>
      <c r="G27" s="24"/>
      <c r="H27" s="37"/>
      <c r="I27" s="37"/>
      <c r="J27" s="37">
        <v>2</v>
      </c>
      <c r="K27" s="98">
        <v>0</v>
      </c>
      <c r="L27" s="98">
        <f t="shared" si="4"/>
        <v>0</v>
      </c>
      <c r="M27" s="97">
        <v>0</v>
      </c>
      <c r="N27"/>
      <c r="O27" s="132">
        <f t="shared" si="5"/>
        <v>0</v>
      </c>
      <c r="P27" s="103"/>
    </row>
    <row r="28" spans="1:16" s="74" customFormat="1" ht="12.75" customHeight="1">
      <c r="A28" s="30">
        <v>9</v>
      </c>
      <c r="B28" s="23" t="s">
        <v>25</v>
      </c>
      <c r="C28" s="1" t="s">
        <v>0</v>
      </c>
      <c r="D28" s="24"/>
      <c r="E28" s="24">
        <v>30</v>
      </c>
      <c r="F28" s="24"/>
      <c r="G28" s="24"/>
      <c r="H28" s="37"/>
      <c r="I28" s="37"/>
      <c r="J28" s="37">
        <v>2</v>
      </c>
      <c r="K28" s="56">
        <f t="shared" si="3"/>
        <v>18</v>
      </c>
      <c r="L28" s="98">
        <f t="shared" si="4"/>
        <v>0</v>
      </c>
      <c r="M28" s="73">
        <v>2</v>
      </c>
      <c r="N28"/>
      <c r="O28" s="132">
        <f t="shared" si="5"/>
        <v>0</v>
      </c>
      <c r="P28" s="102"/>
    </row>
    <row r="29" spans="1:16" s="74" customFormat="1" ht="12.75" customHeight="1">
      <c r="A29" s="72"/>
      <c r="B29" s="16" t="str">
        <f>CONCATENATE("Razem godz. kontaktowych        ",SUM(D29:I29))</f>
        <v>Razem godz. kontaktowych        420</v>
      </c>
      <c r="C29" s="17"/>
      <c r="D29" s="40">
        <f>SUM(D20:D28)</f>
        <v>150</v>
      </c>
      <c r="E29" s="40">
        <f>SUM(E20:E28)</f>
        <v>105</v>
      </c>
      <c r="F29" s="40">
        <f>SUM(F20:F28)</f>
        <v>60</v>
      </c>
      <c r="G29" s="40">
        <f>SUM(G20:G28)</f>
        <v>90</v>
      </c>
      <c r="H29" s="40">
        <f>SUM(H20:H28)</f>
        <v>15</v>
      </c>
      <c r="I29" s="40"/>
      <c r="J29" s="118">
        <f>SUM(J20:J28)</f>
        <v>42</v>
      </c>
      <c r="K29" s="40">
        <f>SUM(K20:K28)</f>
        <v>320</v>
      </c>
      <c r="L29" s="118">
        <f>SUM(L20:L28)</f>
        <v>130</v>
      </c>
      <c r="M29" s="40">
        <f>SUM(M20:M28)</f>
        <v>30</v>
      </c>
      <c r="N29"/>
      <c r="O29" s="133">
        <v>10</v>
      </c>
      <c r="P29" s="48"/>
    </row>
    <row r="30" spans="1:16" s="74" customFormat="1">
      <c r="A30" s="41" t="s">
        <v>13</v>
      </c>
      <c r="C30" s="42"/>
      <c r="D30" s="43"/>
      <c r="M30" s="43"/>
      <c r="N30"/>
      <c r="O30" s="43"/>
      <c r="P30" s="43"/>
    </row>
    <row r="31" spans="1:16" s="74" customFormat="1" ht="15">
      <c r="A31" s="72">
        <v>1</v>
      </c>
      <c r="B31" s="19" t="s">
        <v>27</v>
      </c>
      <c r="C31" s="3" t="s">
        <v>2</v>
      </c>
      <c r="D31" s="72">
        <v>15</v>
      </c>
      <c r="E31" s="72"/>
      <c r="F31" s="80">
        <v>30</v>
      </c>
      <c r="G31" s="80"/>
      <c r="H31" s="72"/>
      <c r="I31" s="119"/>
      <c r="J31" s="37">
        <v>6</v>
      </c>
      <c r="K31" s="56">
        <f t="shared" ref="K31:K40" si="6">M31*25-(D31+E31+F31+G31+H31+I31+J31)</f>
        <v>24</v>
      </c>
      <c r="L31" s="56">
        <f t="shared" ref="L31:L40" si="7">IF(D31=30,26,IF(D31=15,13,0))</f>
        <v>13</v>
      </c>
      <c r="M31" s="73">
        <v>3</v>
      </c>
      <c r="N31"/>
      <c r="O31" s="132">
        <f t="shared" ref="O31:O40" si="8">L31/25+(L31*K31/SUM(D31:I31))/25</f>
        <v>0.79733333333333334</v>
      </c>
      <c r="P31" s="102"/>
    </row>
    <row r="32" spans="1:16" s="74" customFormat="1" ht="12.75" customHeight="1">
      <c r="A32" s="72">
        <v>2</v>
      </c>
      <c r="B32" s="18" t="s">
        <v>20</v>
      </c>
      <c r="C32" s="3" t="s">
        <v>2</v>
      </c>
      <c r="D32" s="73">
        <v>15</v>
      </c>
      <c r="E32" s="72"/>
      <c r="F32" s="72">
        <v>30</v>
      </c>
      <c r="G32" s="80"/>
      <c r="H32" s="72"/>
      <c r="I32" s="119"/>
      <c r="J32" s="37">
        <v>6</v>
      </c>
      <c r="K32" s="56">
        <f t="shared" si="6"/>
        <v>49</v>
      </c>
      <c r="L32" s="56">
        <f t="shared" si="7"/>
        <v>13</v>
      </c>
      <c r="M32" s="73">
        <v>4</v>
      </c>
      <c r="N32"/>
      <c r="O32" s="132">
        <f t="shared" si="8"/>
        <v>1.0862222222222222</v>
      </c>
      <c r="P32" s="102"/>
    </row>
    <row r="33" spans="1:16" s="74" customFormat="1">
      <c r="A33" s="72">
        <v>3</v>
      </c>
      <c r="B33" s="18" t="s">
        <v>3</v>
      </c>
      <c r="C33" s="3" t="s">
        <v>0</v>
      </c>
      <c r="D33" s="24">
        <v>15</v>
      </c>
      <c r="E33" s="72"/>
      <c r="F33" s="72"/>
      <c r="G33" s="72">
        <v>30</v>
      </c>
      <c r="H33" s="72"/>
      <c r="I33" s="119"/>
      <c r="J33" s="37">
        <v>4</v>
      </c>
      <c r="K33" s="56">
        <f t="shared" si="6"/>
        <v>26</v>
      </c>
      <c r="L33" s="56">
        <f t="shared" si="7"/>
        <v>13</v>
      </c>
      <c r="M33" s="73">
        <v>3</v>
      </c>
      <c r="N33"/>
      <c r="O33" s="132">
        <f t="shared" si="8"/>
        <v>0.82044444444444453</v>
      </c>
      <c r="P33" s="102"/>
    </row>
    <row r="34" spans="1:16" s="74" customFormat="1" ht="15">
      <c r="A34" s="72">
        <v>4</v>
      </c>
      <c r="B34" s="18" t="s">
        <v>40</v>
      </c>
      <c r="C34" s="3" t="s">
        <v>0</v>
      </c>
      <c r="D34" s="72">
        <v>15</v>
      </c>
      <c r="E34" s="72"/>
      <c r="F34" s="81">
        <v>15</v>
      </c>
      <c r="G34" s="81"/>
      <c r="H34" s="72"/>
      <c r="I34" s="119"/>
      <c r="J34" s="37">
        <v>4</v>
      </c>
      <c r="K34" s="56">
        <f t="shared" si="6"/>
        <v>16</v>
      </c>
      <c r="L34" s="56">
        <f t="shared" si="7"/>
        <v>13</v>
      </c>
      <c r="M34" s="73">
        <v>2</v>
      </c>
      <c r="N34"/>
      <c r="O34" s="132">
        <f t="shared" si="8"/>
        <v>0.79733333333333334</v>
      </c>
      <c r="P34" s="102"/>
    </row>
    <row r="35" spans="1:16" s="74" customFormat="1" ht="15">
      <c r="A35" s="72">
        <v>5</v>
      </c>
      <c r="B35" s="18" t="s">
        <v>19</v>
      </c>
      <c r="C35" s="3" t="s">
        <v>2</v>
      </c>
      <c r="D35" s="72">
        <v>15</v>
      </c>
      <c r="E35" s="72"/>
      <c r="F35" s="90">
        <v>30</v>
      </c>
      <c r="G35" s="81"/>
      <c r="H35" s="72"/>
      <c r="I35" s="119"/>
      <c r="J35" s="37">
        <v>6</v>
      </c>
      <c r="K35" s="56">
        <f t="shared" si="6"/>
        <v>24</v>
      </c>
      <c r="L35" s="56">
        <f t="shared" si="7"/>
        <v>13</v>
      </c>
      <c r="M35" s="73">
        <v>3</v>
      </c>
      <c r="N35"/>
      <c r="O35" s="132">
        <f t="shared" si="8"/>
        <v>0.79733333333333334</v>
      </c>
      <c r="P35" s="102"/>
    </row>
    <row r="36" spans="1:16" s="74" customFormat="1" ht="15">
      <c r="A36" s="72">
        <v>6</v>
      </c>
      <c r="B36" s="18" t="s">
        <v>87</v>
      </c>
      <c r="C36" s="3" t="s">
        <v>0</v>
      </c>
      <c r="D36" s="72">
        <v>15</v>
      </c>
      <c r="E36" s="92"/>
      <c r="F36" s="80">
        <v>30</v>
      </c>
      <c r="G36" s="91"/>
      <c r="H36" s="72"/>
      <c r="I36" s="119"/>
      <c r="J36" s="37">
        <v>4</v>
      </c>
      <c r="K36" s="56">
        <f t="shared" si="6"/>
        <v>26</v>
      </c>
      <c r="L36" s="56">
        <f t="shared" si="7"/>
        <v>13</v>
      </c>
      <c r="M36" s="73">
        <v>3</v>
      </c>
      <c r="N36"/>
      <c r="O36" s="132">
        <f t="shared" si="8"/>
        <v>0.82044444444444453</v>
      </c>
      <c r="P36" s="102"/>
    </row>
    <row r="37" spans="1:16" s="74" customFormat="1" ht="15">
      <c r="A37" s="72">
        <v>7</v>
      </c>
      <c r="B37" s="18" t="s">
        <v>66</v>
      </c>
      <c r="C37" s="3" t="s">
        <v>0</v>
      </c>
      <c r="D37" s="72">
        <v>15</v>
      </c>
      <c r="E37" s="72"/>
      <c r="F37" s="80">
        <v>30</v>
      </c>
      <c r="G37" s="80"/>
      <c r="H37" s="44"/>
      <c r="I37" s="119"/>
      <c r="J37" s="37">
        <v>4</v>
      </c>
      <c r="K37" s="56">
        <f t="shared" si="6"/>
        <v>26</v>
      </c>
      <c r="L37" s="56">
        <f t="shared" si="7"/>
        <v>13</v>
      </c>
      <c r="M37" s="73">
        <v>3</v>
      </c>
      <c r="N37"/>
      <c r="O37" s="132">
        <f t="shared" si="8"/>
        <v>0.82044444444444453</v>
      </c>
      <c r="P37" s="102"/>
    </row>
    <row r="38" spans="1:16" s="74" customFormat="1" ht="14.25">
      <c r="A38" s="72">
        <v>8</v>
      </c>
      <c r="B38" s="82" t="s">
        <v>53</v>
      </c>
      <c r="C38" s="3" t="s">
        <v>0</v>
      </c>
      <c r="D38" s="72">
        <v>30</v>
      </c>
      <c r="E38" s="72"/>
      <c r="F38" s="72"/>
      <c r="G38" s="72"/>
      <c r="H38" s="72"/>
      <c r="I38" s="119"/>
      <c r="J38" s="37">
        <v>2</v>
      </c>
      <c r="K38" s="56">
        <f t="shared" si="6"/>
        <v>18</v>
      </c>
      <c r="L38" s="56">
        <f t="shared" si="7"/>
        <v>26</v>
      </c>
      <c r="M38" s="73">
        <v>2</v>
      </c>
      <c r="N38"/>
      <c r="O38" s="132">
        <f t="shared" si="8"/>
        <v>1.6640000000000001</v>
      </c>
      <c r="P38" s="102"/>
    </row>
    <row r="39" spans="1:16" s="74" customFormat="1">
      <c r="A39" s="72">
        <v>9</v>
      </c>
      <c r="B39" s="19" t="s">
        <v>26</v>
      </c>
      <c r="C39" s="3" t="s">
        <v>0</v>
      </c>
      <c r="D39" s="72"/>
      <c r="E39" s="72">
        <v>30</v>
      </c>
      <c r="F39" s="72"/>
      <c r="G39" s="72"/>
      <c r="H39" s="72"/>
      <c r="I39" s="119"/>
      <c r="J39" s="37">
        <v>2</v>
      </c>
      <c r="K39" s="56">
        <f t="shared" si="6"/>
        <v>18</v>
      </c>
      <c r="L39" s="98">
        <f t="shared" si="7"/>
        <v>0</v>
      </c>
      <c r="M39" s="73">
        <v>2</v>
      </c>
      <c r="N39"/>
      <c r="O39" s="132">
        <f t="shared" si="8"/>
        <v>0</v>
      </c>
      <c r="P39" s="102"/>
    </row>
    <row r="40" spans="1:16" s="74" customFormat="1">
      <c r="A40" s="72">
        <v>10</v>
      </c>
      <c r="B40" s="19" t="s">
        <v>55</v>
      </c>
      <c r="C40" s="3" t="s">
        <v>2</v>
      </c>
      <c r="D40" s="72">
        <v>30</v>
      </c>
      <c r="E40" s="72">
        <v>30</v>
      </c>
      <c r="F40" s="72"/>
      <c r="G40" s="72"/>
      <c r="H40" s="44"/>
      <c r="I40" s="119"/>
      <c r="J40" s="37">
        <v>6</v>
      </c>
      <c r="K40" s="56">
        <f t="shared" si="6"/>
        <v>59</v>
      </c>
      <c r="L40" s="56">
        <f t="shared" si="7"/>
        <v>26</v>
      </c>
      <c r="M40" s="73">
        <v>5</v>
      </c>
      <c r="N40"/>
      <c r="O40" s="132">
        <f t="shared" si="8"/>
        <v>2.0626666666666669</v>
      </c>
      <c r="P40" s="102"/>
    </row>
    <row r="41" spans="1:16" s="74" customFormat="1">
      <c r="A41" s="72"/>
      <c r="B41" s="45" t="str">
        <f>CONCATENATE("Razem godz. kontaktowych        ",SUM(D41:I41))</f>
        <v>Razem godz. kontaktowych        420</v>
      </c>
      <c r="C41" s="20"/>
      <c r="D41" s="46">
        <f>SUM(D31:D40)</f>
        <v>165</v>
      </c>
      <c r="E41" s="46">
        <f>SUM(E31:E40)</f>
        <v>60</v>
      </c>
      <c r="F41" s="46">
        <f>SUM(F31:F40)</f>
        <v>165</v>
      </c>
      <c r="G41" s="46">
        <f>SUM(G31:G40)</f>
        <v>30</v>
      </c>
      <c r="H41" s="46">
        <f>SUM(H31:H40)</f>
        <v>0</v>
      </c>
      <c r="I41" s="120"/>
      <c r="J41" s="126">
        <f t="shared" ref="J41:L41" si="9">SUM(J31:J40)</f>
        <v>44</v>
      </c>
      <c r="K41" s="53">
        <f t="shared" si="9"/>
        <v>286</v>
      </c>
      <c r="L41" s="126">
        <f t="shared" si="9"/>
        <v>143</v>
      </c>
      <c r="M41" s="53">
        <f>SUM(M31:M40)</f>
        <v>30</v>
      </c>
      <c r="N41"/>
      <c r="O41" s="53">
        <v>11</v>
      </c>
      <c r="P41" s="67"/>
    </row>
    <row r="42" spans="1:16" s="74" customFormat="1">
      <c r="A42" s="41" t="s">
        <v>15</v>
      </c>
      <c r="B42" s="47"/>
      <c r="C42" s="2"/>
      <c r="M42" s="48"/>
      <c r="N42"/>
      <c r="O42" s="48"/>
      <c r="P42" s="48"/>
    </row>
    <row r="43" spans="1:16" s="74" customFormat="1">
      <c r="A43" s="72">
        <v>1</v>
      </c>
      <c r="B43" s="19" t="s">
        <v>62</v>
      </c>
      <c r="C43" s="3" t="s">
        <v>2</v>
      </c>
      <c r="D43" s="72">
        <v>15</v>
      </c>
      <c r="E43" s="72"/>
      <c r="F43" s="72"/>
      <c r="G43" s="72">
        <v>30</v>
      </c>
      <c r="H43" s="44"/>
      <c r="I43" s="119"/>
      <c r="J43" s="37">
        <v>6</v>
      </c>
      <c r="K43" s="56">
        <f t="shared" ref="K43:K51" si="10">M43*25-(D43+E43+F43+G43+H43+I43+J43)</f>
        <v>49</v>
      </c>
      <c r="L43" s="56">
        <f t="shared" ref="L43:L51" si="11">IF(D43=30,26,IF(D43=15,13,0))</f>
        <v>13</v>
      </c>
      <c r="M43" s="73">
        <v>4</v>
      </c>
      <c r="N43"/>
      <c r="O43" s="132">
        <f t="shared" ref="O43:O51" si="12">L43/25+(L43*K43/SUM(D43:I43))/25</f>
        <v>1.0862222222222222</v>
      </c>
      <c r="P43" s="102"/>
    </row>
    <row r="44" spans="1:16" s="74" customFormat="1" ht="15" customHeight="1">
      <c r="A44" s="72">
        <v>2</v>
      </c>
      <c r="B44" s="18" t="s">
        <v>72</v>
      </c>
      <c r="C44" s="3" t="s">
        <v>0</v>
      </c>
      <c r="D44" s="72">
        <v>15</v>
      </c>
      <c r="E44" s="72"/>
      <c r="F44" s="72"/>
      <c r="G44" s="72"/>
      <c r="H44" s="72">
        <v>30</v>
      </c>
      <c r="I44" s="119"/>
      <c r="J44" s="37">
        <v>4</v>
      </c>
      <c r="K44" s="56">
        <f t="shared" si="10"/>
        <v>26</v>
      </c>
      <c r="L44" s="56">
        <f t="shared" si="11"/>
        <v>13</v>
      </c>
      <c r="M44" s="73">
        <v>3</v>
      </c>
      <c r="N44"/>
      <c r="O44" s="132">
        <f t="shared" si="12"/>
        <v>0.82044444444444453</v>
      </c>
      <c r="P44" s="102"/>
    </row>
    <row r="45" spans="1:16" s="74" customFormat="1" ht="15" customHeight="1">
      <c r="A45" s="72">
        <v>3</v>
      </c>
      <c r="B45" s="18" t="s">
        <v>73</v>
      </c>
      <c r="C45" s="3" t="s">
        <v>0</v>
      </c>
      <c r="D45" s="72">
        <v>15</v>
      </c>
      <c r="E45" s="72"/>
      <c r="F45" s="72"/>
      <c r="G45" s="72"/>
      <c r="H45" s="72">
        <v>30</v>
      </c>
      <c r="I45" s="119"/>
      <c r="J45" s="37">
        <v>4</v>
      </c>
      <c r="K45" s="56">
        <f t="shared" si="10"/>
        <v>26</v>
      </c>
      <c r="L45" s="56">
        <f t="shared" si="11"/>
        <v>13</v>
      </c>
      <c r="M45" s="73">
        <v>3</v>
      </c>
      <c r="N45"/>
      <c r="O45" s="132">
        <f t="shared" si="12"/>
        <v>0.82044444444444453</v>
      </c>
      <c r="P45" s="102"/>
    </row>
    <row r="46" spans="1:16" s="74" customFormat="1" ht="15">
      <c r="A46" s="72">
        <v>4</v>
      </c>
      <c r="B46" s="18" t="s">
        <v>79</v>
      </c>
      <c r="C46" s="3" t="s">
        <v>0</v>
      </c>
      <c r="D46" s="72">
        <v>15</v>
      </c>
      <c r="E46" s="72"/>
      <c r="F46" s="80"/>
      <c r="G46" s="80">
        <v>30</v>
      </c>
      <c r="H46" s="44"/>
      <c r="I46" s="119"/>
      <c r="J46" s="37">
        <v>4</v>
      </c>
      <c r="K46" s="56">
        <f t="shared" si="10"/>
        <v>26</v>
      </c>
      <c r="L46" s="56">
        <f t="shared" si="11"/>
        <v>13</v>
      </c>
      <c r="M46" s="73">
        <v>3</v>
      </c>
      <c r="N46"/>
      <c r="O46" s="132">
        <f t="shared" si="12"/>
        <v>0.82044444444444453</v>
      </c>
      <c r="P46" s="102"/>
    </row>
    <row r="47" spans="1:16" s="74" customFormat="1" ht="14.25">
      <c r="A47" s="72">
        <v>5</v>
      </c>
      <c r="B47" s="18" t="s">
        <v>54</v>
      </c>
      <c r="C47" s="3" t="s">
        <v>0</v>
      </c>
      <c r="D47" s="72">
        <v>30</v>
      </c>
      <c r="E47" s="72"/>
      <c r="F47" s="72"/>
      <c r="G47" s="72"/>
      <c r="H47" s="44"/>
      <c r="I47" s="119"/>
      <c r="J47" s="37">
        <v>2</v>
      </c>
      <c r="K47" s="56">
        <f t="shared" si="10"/>
        <v>18</v>
      </c>
      <c r="L47" s="56">
        <f t="shared" si="11"/>
        <v>26</v>
      </c>
      <c r="M47" s="73">
        <v>2</v>
      </c>
      <c r="N47"/>
      <c r="O47" s="132">
        <f t="shared" si="12"/>
        <v>1.6640000000000001</v>
      </c>
      <c r="P47" s="102"/>
    </row>
    <row r="48" spans="1:16" s="74" customFormat="1">
      <c r="A48" s="72">
        <v>6</v>
      </c>
      <c r="B48" s="82" t="s">
        <v>61</v>
      </c>
      <c r="C48" s="3" t="s">
        <v>2</v>
      </c>
      <c r="D48" s="84">
        <v>30</v>
      </c>
      <c r="E48" s="72"/>
      <c r="F48" s="72"/>
      <c r="G48" s="72">
        <v>30</v>
      </c>
      <c r="H48" s="72"/>
      <c r="I48" s="119"/>
      <c r="J48" s="37">
        <v>6</v>
      </c>
      <c r="K48" s="56">
        <f t="shared" si="10"/>
        <v>59</v>
      </c>
      <c r="L48" s="56">
        <f t="shared" si="11"/>
        <v>26</v>
      </c>
      <c r="M48" s="73">
        <v>5</v>
      </c>
      <c r="N48"/>
      <c r="O48" s="132">
        <f t="shared" si="12"/>
        <v>2.0626666666666669</v>
      </c>
      <c r="P48" s="102"/>
    </row>
    <row r="49" spans="1:16" s="74" customFormat="1">
      <c r="A49" s="72">
        <v>7</v>
      </c>
      <c r="B49" s="19" t="s">
        <v>47</v>
      </c>
      <c r="C49" s="3" t="s">
        <v>46</v>
      </c>
      <c r="D49" s="72"/>
      <c r="E49" s="72">
        <v>30</v>
      </c>
      <c r="F49" s="72"/>
      <c r="G49" s="72"/>
      <c r="H49" s="44"/>
      <c r="I49" s="119"/>
      <c r="J49" s="37">
        <v>4</v>
      </c>
      <c r="K49" s="56">
        <f t="shared" si="10"/>
        <v>41</v>
      </c>
      <c r="L49" s="98">
        <f t="shared" si="11"/>
        <v>0</v>
      </c>
      <c r="M49" s="73">
        <v>3</v>
      </c>
      <c r="N49"/>
      <c r="O49" s="132">
        <f t="shared" si="12"/>
        <v>0</v>
      </c>
      <c r="P49" s="102"/>
    </row>
    <row r="50" spans="1:16" s="74" customFormat="1">
      <c r="A50" s="72">
        <v>8</v>
      </c>
      <c r="B50" s="18" t="s">
        <v>43</v>
      </c>
      <c r="C50" s="3" t="s">
        <v>0</v>
      </c>
      <c r="D50" s="72">
        <v>15</v>
      </c>
      <c r="E50" s="72"/>
      <c r="F50" s="72"/>
      <c r="G50" s="72">
        <v>30</v>
      </c>
      <c r="H50" s="72"/>
      <c r="I50" s="119"/>
      <c r="J50" s="37">
        <v>4</v>
      </c>
      <c r="K50" s="56">
        <f t="shared" si="10"/>
        <v>26</v>
      </c>
      <c r="L50" s="56">
        <f t="shared" si="11"/>
        <v>13</v>
      </c>
      <c r="M50" s="73">
        <v>3</v>
      </c>
      <c r="N50"/>
      <c r="O50" s="132">
        <f t="shared" si="12"/>
        <v>0.82044444444444453</v>
      </c>
      <c r="P50" s="102"/>
    </row>
    <row r="51" spans="1:16" s="74" customFormat="1">
      <c r="A51" s="72">
        <v>9</v>
      </c>
      <c r="B51" s="19" t="s">
        <v>42</v>
      </c>
      <c r="C51" s="3" t="s">
        <v>2</v>
      </c>
      <c r="D51" s="72">
        <v>30</v>
      </c>
      <c r="E51" s="72"/>
      <c r="F51" s="72"/>
      <c r="G51" s="72">
        <v>30</v>
      </c>
      <c r="H51" s="72"/>
      <c r="I51" s="119"/>
      <c r="J51" s="37">
        <v>6</v>
      </c>
      <c r="K51" s="56">
        <f t="shared" si="10"/>
        <v>34</v>
      </c>
      <c r="L51" s="56">
        <f t="shared" si="11"/>
        <v>26</v>
      </c>
      <c r="M51" s="73">
        <v>4</v>
      </c>
      <c r="N51"/>
      <c r="O51" s="132">
        <f t="shared" si="12"/>
        <v>1.6293333333333333</v>
      </c>
      <c r="P51" s="102"/>
    </row>
    <row r="52" spans="1:16" s="74" customFormat="1">
      <c r="A52" s="72"/>
      <c r="B52" s="45" t="str">
        <f>CONCATENATE("Razem godz. kontaktowych        ",SUM(D52:I52))</f>
        <v>Razem godz. kontaktowych        405</v>
      </c>
      <c r="C52" s="20"/>
      <c r="D52" s="46">
        <f>SUM(D43:D51)</f>
        <v>165</v>
      </c>
      <c r="E52" s="46">
        <f>SUM(E43:E51)</f>
        <v>30</v>
      </c>
      <c r="F52" s="46">
        <f>SUM(F43:F51)</f>
        <v>0</v>
      </c>
      <c r="G52" s="46">
        <f>SUM(G43:G51)</f>
        <v>150</v>
      </c>
      <c r="H52" s="46">
        <f>SUM(H43:H51)</f>
        <v>60</v>
      </c>
      <c r="I52" s="120"/>
      <c r="J52" s="126">
        <f t="shared" ref="J52:L52" si="13">SUM(J43:J51)</f>
        <v>40</v>
      </c>
      <c r="K52" s="53">
        <f t="shared" si="13"/>
        <v>305</v>
      </c>
      <c r="L52" s="126">
        <f t="shared" si="13"/>
        <v>143</v>
      </c>
      <c r="M52" s="53">
        <f>SUM(M43:M51)</f>
        <v>30</v>
      </c>
      <c r="N52"/>
      <c r="O52" s="53">
        <v>11</v>
      </c>
      <c r="P52" s="67"/>
    </row>
    <row r="53" spans="1:16" s="74" customFormat="1">
      <c r="A53" s="49"/>
      <c r="B53" s="50"/>
      <c r="C53" s="2"/>
      <c r="M53" s="48"/>
      <c r="N53"/>
      <c r="O53" s="48"/>
      <c r="P53" s="48"/>
    </row>
    <row r="54" spans="1:16" s="74" customFormat="1">
      <c r="A54" s="41" t="s">
        <v>16</v>
      </c>
      <c r="B54" s="50"/>
      <c r="C54" s="2"/>
      <c r="M54" s="48"/>
      <c r="N54"/>
      <c r="O54" s="48"/>
      <c r="P54" s="48"/>
    </row>
    <row r="55" spans="1:16" s="74" customFormat="1" ht="12.75" customHeight="1">
      <c r="A55" s="72">
        <v>1</v>
      </c>
      <c r="B55" s="19" t="s">
        <v>56</v>
      </c>
      <c r="C55" s="3" t="s">
        <v>2</v>
      </c>
      <c r="D55" s="85">
        <v>15</v>
      </c>
      <c r="E55" s="72"/>
      <c r="F55" s="72"/>
      <c r="G55" s="81"/>
      <c r="H55" s="72">
        <v>30</v>
      </c>
      <c r="I55" s="119"/>
      <c r="J55" s="37">
        <v>6</v>
      </c>
      <c r="K55" s="56">
        <f t="shared" ref="K55:K65" si="14">M55*25-(D55+E55+F55+G55+H55+I55+J55)</f>
        <v>49</v>
      </c>
      <c r="L55" s="56">
        <f t="shared" ref="L55:L64" si="15">IF(D55=30,26,IF(D55=15,13,0))</f>
        <v>13</v>
      </c>
      <c r="M55" s="73">
        <v>4</v>
      </c>
      <c r="N55"/>
      <c r="O55" s="132">
        <f t="shared" ref="O55:O65" si="16">L55/25+(L55*K55/SUM(D55:I55))/25</f>
        <v>1.0862222222222222</v>
      </c>
      <c r="P55" s="102"/>
    </row>
    <row r="56" spans="1:16" s="74" customFormat="1" ht="13.5" customHeight="1">
      <c r="A56" s="72">
        <v>2</v>
      </c>
      <c r="B56" s="19" t="s">
        <v>44</v>
      </c>
      <c r="C56" s="3" t="s">
        <v>0</v>
      </c>
      <c r="D56" s="72">
        <v>15</v>
      </c>
      <c r="E56" s="72"/>
      <c r="F56" s="72"/>
      <c r="G56" s="81"/>
      <c r="H56" s="81">
        <v>30</v>
      </c>
      <c r="I56" s="119"/>
      <c r="J56" s="37">
        <v>4</v>
      </c>
      <c r="K56" s="56">
        <f t="shared" si="14"/>
        <v>26</v>
      </c>
      <c r="L56" s="56">
        <f t="shared" si="15"/>
        <v>13</v>
      </c>
      <c r="M56" s="73">
        <v>3</v>
      </c>
      <c r="N56"/>
      <c r="O56" s="132">
        <f t="shared" si="16"/>
        <v>0.82044444444444453</v>
      </c>
      <c r="P56" s="102"/>
    </row>
    <row r="57" spans="1:16" s="74" customFormat="1" ht="14.25">
      <c r="A57" s="72">
        <v>3</v>
      </c>
      <c r="B57" s="18" t="s">
        <v>74</v>
      </c>
      <c r="C57" s="3" t="s">
        <v>2</v>
      </c>
      <c r="D57" s="72">
        <v>15</v>
      </c>
      <c r="E57" s="72"/>
      <c r="F57" s="72"/>
      <c r="G57" s="72"/>
      <c r="H57" s="72">
        <v>30</v>
      </c>
      <c r="I57" s="119"/>
      <c r="J57" s="37">
        <v>6</v>
      </c>
      <c r="K57" s="56">
        <f t="shared" si="14"/>
        <v>49</v>
      </c>
      <c r="L57" s="56">
        <f t="shared" si="15"/>
        <v>13</v>
      </c>
      <c r="M57" s="73">
        <v>4</v>
      </c>
      <c r="N57"/>
      <c r="O57" s="132">
        <f t="shared" si="16"/>
        <v>1.0862222222222222</v>
      </c>
      <c r="P57" s="102"/>
    </row>
    <row r="58" spans="1:16" s="74" customFormat="1" ht="14.25">
      <c r="A58" s="72">
        <v>4</v>
      </c>
      <c r="B58" s="18" t="s">
        <v>85</v>
      </c>
      <c r="C58" s="3" t="s">
        <v>0</v>
      </c>
      <c r="D58" s="72">
        <v>30</v>
      </c>
      <c r="E58" s="72"/>
      <c r="F58" s="72"/>
      <c r="G58" s="72">
        <v>30</v>
      </c>
      <c r="H58" s="72"/>
      <c r="I58" s="119"/>
      <c r="J58" s="37">
        <v>4</v>
      </c>
      <c r="K58" s="56">
        <f t="shared" si="14"/>
        <v>36</v>
      </c>
      <c r="L58" s="56">
        <f t="shared" si="15"/>
        <v>26</v>
      </c>
      <c r="M58" s="73">
        <v>4</v>
      </c>
      <c r="N58"/>
      <c r="O58" s="132">
        <f t="shared" si="16"/>
        <v>1.6640000000000001</v>
      </c>
      <c r="P58" s="102"/>
    </row>
    <row r="59" spans="1:16" s="74" customFormat="1" ht="14.25">
      <c r="A59" s="72">
        <v>5</v>
      </c>
      <c r="B59" s="18" t="s">
        <v>84</v>
      </c>
      <c r="C59" s="3" t="s">
        <v>0</v>
      </c>
      <c r="D59" s="72">
        <v>15</v>
      </c>
      <c r="E59" s="72"/>
      <c r="F59" s="72"/>
      <c r="G59" s="72">
        <v>30</v>
      </c>
      <c r="H59" s="72"/>
      <c r="I59" s="119"/>
      <c r="J59" s="37">
        <v>4</v>
      </c>
      <c r="K59" s="56">
        <f t="shared" si="14"/>
        <v>51</v>
      </c>
      <c r="L59" s="56">
        <f t="shared" si="15"/>
        <v>13</v>
      </c>
      <c r="M59" s="73">
        <v>4</v>
      </c>
      <c r="N59"/>
      <c r="O59" s="132">
        <f t="shared" si="16"/>
        <v>1.1093333333333333</v>
      </c>
      <c r="P59" s="102"/>
    </row>
    <row r="60" spans="1:16" s="74" customFormat="1" ht="14.25">
      <c r="A60" s="72">
        <v>6</v>
      </c>
      <c r="B60" s="18" t="s">
        <v>75</v>
      </c>
      <c r="C60" s="3" t="s">
        <v>0</v>
      </c>
      <c r="D60" s="72">
        <v>15</v>
      </c>
      <c r="E60" s="72"/>
      <c r="F60" s="72"/>
      <c r="G60" s="72"/>
      <c r="H60" s="72">
        <v>30</v>
      </c>
      <c r="I60" s="119"/>
      <c r="J60" s="37">
        <v>4</v>
      </c>
      <c r="K60" s="56">
        <f t="shared" si="14"/>
        <v>26</v>
      </c>
      <c r="L60" s="56">
        <f t="shared" si="15"/>
        <v>13</v>
      </c>
      <c r="M60" s="73">
        <v>3</v>
      </c>
      <c r="N60"/>
      <c r="O60" s="132">
        <f t="shared" si="16"/>
        <v>0.82044444444444453</v>
      </c>
      <c r="P60" s="102"/>
    </row>
    <row r="61" spans="1:16" s="74" customFormat="1" ht="14.25">
      <c r="A61" s="72">
        <v>7</v>
      </c>
      <c r="B61" s="18" t="s">
        <v>76</v>
      </c>
      <c r="C61" s="3" t="s">
        <v>0</v>
      </c>
      <c r="D61" s="72"/>
      <c r="E61" s="72"/>
      <c r="F61" s="72"/>
      <c r="G61" s="72"/>
      <c r="H61" s="72">
        <v>30</v>
      </c>
      <c r="I61" s="119"/>
      <c r="J61" s="37">
        <v>2</v>
      </c>
      <c r="K61" s="56">
        <f t="shared" si="14"/>
        <v>18</v>
      </c>
      <c r="L61" s="98">
        <f t="shared" si="15"/>
        <v>0</v>
      </c>
      <c r="M61" s="73">
        <v>2</v>
      </c>
      <c r="N61"/>
      <c r="O61" s="132">
        <f t="shared" si="16"/>
        <v>0</v>
      </c>
      <c r="P61" s="102"/>
    </row>
    <row r="62" spans="1:16" s="74" customFormat="1" ht="13.5" customHeight="1">
      <c r="A62" s="72">
        <v>8</v>
      </c>
      <c r="B62" s="18" t="s">
        <v>41</v>
      </c>
      <c r="C62" s="3" t="s">
        <v>0</v>
      </c>
      <c r="D62" s="72"/>
      <c r="E62" s="72"/>
      <c r="F62" s="72"/>
      <c r="G62" s="72">
        <v>30</v>
      </c>
      <c r="H62" s="72"/>
      <c r="I62" s="119"/>
      <c r="J62" s="37">
        <v>2</v>
      </c>
      <c r="K62" s="56">
        <f t="shared" si="14"/>
        <v>18</v>
      </c>
      <c r="L62" s="98">
        <f t="shared" si="15"/>
        <v>0</v>
      </c>
      <c r="M62" s="73">
        <v>2</v>
      </c>
      <c r="N62"/>
      <c r="O62" s="132">
        <f t="shared" si="16"/>
        <v>0</v>
      </c>
      <c r="P62" s="102"/>
    </row>
    <row r="63" spans="1:16" s="74" customFormat="1">
      <c r="A63" s="72">
        <v>9</v>
      </c>
      <c r="B63" s="18" t="s">
        <v>45</v>
      </c>
      <c r="C63" s="3" t="s">
        <v>0</v>
      </c>
      <c r="D63" s="72"/>
      <c r="E63" s="72"/>
      <c r="F63" s="72"/>
      <c r="G63" s="72">
        <v>45</v>
      </c>
      <c r="H63" s="72"/>
      <c r="I63" s="119"/>
      <c r="J63" s="37">
        <v>2</v>
      </c>
      <c r="K63" s="56">
        <f t="shared" si="14"/>
        <v>3</v>
      </c>
      <c r="L63" s="98">
        <f t="shared" si="15"/>
        <v>0</v>
      </c>
      <c r="M63" s="73">
        <v>2</v>
      </c>
      <c r="N63"/>
      <c r="O63" s="132">
        <f t="shared" si="16"/>
        <v>0</v>
      </c>
      <c r="P63" s="102"/>
    </row>
    <row r="64" spans="1:16" s="74" customFormat="1">
      <c r="A64" s="72">
        <v>10</v>
      </c>
      <c r="B64" s="18" t="s">
        <v>86</v>
      </c>
      <c r="C64" s="3" t="s">
        <v>0</v>
      </c>
      <c r="D64" s="72"/>
      <c r="E64" s="72">
        <v>30</v>
      </c>
      <c r="F64" s="72"/>
      <c r="G64" s="72"/>
      <c r="H64" s="72"/>
      <c r="I64" s="119"/>
      <c r="J64" s="37">
        <v>2</v>
      </c>
      <c r="K64" s="98">
        <v>0</v>
      </c>
      <c r="L64" s="98">
        <f t="shared" si="15"/>
        <v>0</v>
      </c>
      <c r="M64" s="73">
        <v>1</v>
      </c>
      <c r="N64"/>
      <c r="O64" s="132">
        <f t="shared" si="16"/>
        <v>0</v>
      </c>
      <c r="P64" s="102"/>
    </row>
    <row r="65" spans="1:20" s="74" customFormat="1">
      <c r="A65" s="72">
        <v>11</v>
      </c>
      <c r="B65" s="18" t="s">
        <v>89</v>
      </c>
      <c r="C65" s="3" t="s">
        <v>0</v>
      </c>
      <c r="D65" s="72"/>
      <c r="E65" s="72"/>
      <c r="F65" s="72"/>
      <c r="G65" s="72"/>
      <c r="H65" s="72"/>
      <c r="I65" s="119">
        <v>15</v>
      </c>
      <c r="J65" s="37">
        <v>2</v>
      </c>
      <c r="K65" s="56">
        <f t="shared" si="14"/>
        <v>8</v>
      </c>
      <c r="L65" s="56">
        <v>13</v>
      </c>
      <c r="M65" s="73">
        <v>1</v>
      </c>
      <c r="N65"/>
      <c r="O65" s="132">
        <f t="shared" si="16"/>
        <v>0.79733333333333334</v>
      </c>
      <c r="P65" s="102"/>
    </row>
    <row r="66" spans="1:20" s="74" customFormat="1">
      <c r="A66" s="72"/>
      <c r="B66" s="45" t="str">
        <f>CONCATENATE("Razem godz. kontaktowych        ",SUM(D66:I66))</f>
        <v>Razem godz. kontaktowych        435</v>
      </c>
      <c r="C66" s="20"/>
      <c r="D66" s="53">
        <f>SUM(D55:D65)</f>
        <v>105</v>
      </c>
      <c r="E66" s="53">
        <f t="shared" ref="E66:L66" si="17">SUM(E55:E65)</f>
        <v>30</v>
      </c>
      <c r="F66" s="53">
        <f t="shared" si="17"/>
        <v>0</v>
      </c>
      <c r="G66" s="53">
        <f t="shared" si="17"/>
        <v>135</v>
      </c>
      <c r="H66" s="53">
        <f t="shared" si="17"/>
        <v>150</v>
      </c>
      <c r="I66" s="121">
        <f t="shared" si="17"/>
        <v>15</v>
      </c>
      <c r="J66" s="126">
        <f t="shared" si="17"/>
        <v>38</v>
      </c>
      <c r="K66" s="53">
        <f t="shared" si="17"/>
        <v>284</v>
      </c>
      <c r="L66" s="126">
        <f t="shared" si="17"/>
        <v>104</v>
      </c>
      <c r="M66" s="53">
        <f>SUM(M55:M65)</f>
        <v>30</v>
      </c>
      <c r="N66"/>
      <c r="O66" s="53">
        <v>8</v>
      </c>
      <c r="P66" s="67"/>
    </row>
    <row r="67" spans="1:20" s="74" customFormat="1">
      <c r="A67" s="41" t="s">
        <v>17</v>
      </c>
      <c r="B67" s="51"/>
      <c r="C67" s="2"/>
      <c r="M67" s="48"/>
      <c r="N67"/>
      <c r="O67" s="48"/>
      <c r="P67" s="48"/>
    </row>
    <row r="68" spans="1:20" s="74" customFormat="1" ht="14.25">
      <c r="A68" s="72">
        <v>1</v>
      </c>
      <c r="B68" s="18" t="s">
        <v>51</v>
      </c>
      <c r="C68" s="3" t="s">
        <v>0</v>
      </c>
      <c r="D68" s="72"/>
      <c r="E68" s="72"/>
      <c r="F68" s="72"/>
      <c r="G68" s="72"/>
      <c r="H68" s="72"/>
      <c r="I68" s="119">
        <v>30</v>
      </c>
      <c r="J68" s="37">
        <v>2</v>
      </c>
      <c r="K68" s="56">
        <f t="shared" ref="K68" si="18">M68*25-(D68+E68+F68+G68+H68+I68+J68)</f>
        <v>18</v>
      </c>
      <c r="L68" s="56">
        <v>26</v>
      </c>
      <c r="M68" s="73">
        <v>2</v>
      </c>
      <c r="N68"/>
      <c r="O68" s="132">
        <f t="shared" ref="O68:O69" si="19">L68/25+(L68*K68/SUM(D68:I68))/25</f>
        <v>1.6640000000000001</v>
      </c>
      <c r="P68" s="102"/>
      <c r="S68" s="74">
        <f>24*5</f>
        <v>120</v>
      </c>
      <c r="T68" s="74">
        <v>50</v>
      </c>
    </row>
    <row r="69" spans="1:20" s="74" customFormat="1" ht="14.25">
      <c r="A69" s="72">
        <v>4</v>
      </c>
      <c r="B69" s="82" t="s">
        <v>63</v>
      </c>
      <c r="C69" s="73" t="s">
        <v>0</v>
      </c>
      <c r="D69" s="24"/>
      <c r="E69" s="24"/>
      <c r="F69" s="24"/>
      <c r="G69" s="24">
        <v>960</v>
      </c>
      <c r="H69" s="24"/>
      <c r="I69" s="122"/>
      <c r="J69" s="37">
        <v>125</v>
      </c>
      <c r="K69" s="56">
        <v>0</v>
      </c>
      <c r="L69" s="56">
        <v>125</v>
      </c>
      <c r="M69" s="73">
        <v>28</v>
      </c>
      <c r="N69"/>
      <c r="O69" s="132">
        <f t="shared" si="19"/>
        <v>5</v>
      </c>
      <c r="P69" s="102"/>
      <c r="T69" s="74">
        <v>100</v>
      </c>
    </row>
    <row r="70" spans="1:20" s="74" customFormat="1">
      <c r="A70" s="72"/>
      <c r="B70" s="45" t="str">
        <f>CONCATENATE("Razem godz. kontaktowych        ",SUM(D70:I70)-G70)</f>
        <v>Razem godz. kontaktowych        30</v>
      </c>
      <c r="C70" s="20"/>
      <c r="D70" s="53">
        <f>SUM(D68:D69)</f>
        <v>0</v>
      </c>
      <c r="E70" s="46"/>
      <c r="F70" s="46"/>
      <c r="G70" s="53">
        <f>SUM(G68:G69)</f>
        <v>960</v>
      </c>
      <c r="H70" s="53">
        <f>SUM(H68:H69)</f>
        <v>0</v>
      </c>
      <c r="I70" s="121">
        <f>SUM(I68:I69)</f>
        <v>30</v>
      </c>
      <c r="J70" s="53">
        <f t="shared" ref="J70:L70" si="20">SUM(J68:J69)</f>
        <v>127</v>
      </c>
      <c r="K70" s="53">
        <f t="shared" si="20"/>
        <v>18</v>
      </c>
      <c r="L70" s="53">
        <f t="shared" si="20"/>
        <v>151</v>
      </c>
      <c r="M70" s="53">
        <f>SUM(M68:M69)</f>
        <v>30</v>
      </c>
      <c r="N70"/>
      <c r="O70" s="53">
        <v>7</v>
      </c>
      <c r="P70" s="67"/>
      <c r="T70" s="74">
        <v>100</v>
      </c>
    </row>
    <row r="71" spans="1:20" s="74" customFormat="1" ht="14.25" customHeight="1">
      <c r="A71" s="41" t="s">
        <v>18</v>
      </c>
      <c r="B71" s="51"/>
      <c r="C71" s="2"/>
      <c r="M71" s="48"/>
      <c r="N71"/>
      <c r="O71" s="48"/>
      <c r="P71" s="48"/>
    </row>
    <row r="72" spans="1:20" s="74" customFormat="1" ht="14.25">
      <c r="A72" s="72">
        <v>1</v>
      </c>
      <c r="B72" s="77" t="s">
        <v>52</v>
      </c>
      <c r="C72" s="3" t="s">
        <v>0</v>
      </c>
      <c r="D72" s="72"/>
      <c r="E72" s="72"/>
      <c r="F72" s="72"/>
      <c r="G72" s="72"/>
      <c r="H72" s="72"/>
      <c r="I72" s="119">
        <v>30</v>
      </c>
      <c r="J72" s="37">
        <v>2</v>
      </c>
      <c r="K72" s="56">
        <f t="shared" ref="K72:K76" si="21">M72*25-(D72+E72+F72+G72+H72+I72+J72)</f>
        <v>18</v>
      </c>
      <c r="L72" s="56">
        <v>26</v>
      </c>
      <c r="M72" s="73">
        <v>2</v>
      </c>
      <c r="N72"/>
      <c r="O72" s="132">
        <f t="shared" ref="O72:O76" si="22">L72/25+(L72*K72/SUM(D72:I72))/25</f>
        <v>1.6640000000000001</v>
      </c>
      <c r="P72" s="102"/>
    </row>
    <row r="73" spans="1:20" s="74" customFormat="1">
      <c r="A73" s="72">
        <f>A72+1</f>
        <v>2</v>
      </c>
      <c r="B73" s="21" t="s">
        <v>38</v>
      </c>
      <c r="C73" s="3" t="s">
        <v>0</v>
      </c>
      <c r="D73" s="72">
        <v>15</v>
      </c>
      <c r="E73" s="72">
        <v>30</v>
      </c>
      <c r="F73" s="72"/>
      <c r="G73" s="72"/>
      <c r="H73" s="72"/>
      <c r="I73" s="119"/>
      <c r="J73" s="37">
        <v>4</v>
      </c>
      <c r="K73" s="56">
        <f t="shared" si="21"/>
        <v>51</v>
      </c>
      <c r="L73" s="56">
        <f t="shared" ref="L73" si="23">IF(D73=30,26,IF(D73=15,13,0))</f>
        <v>13</v>
      </c>
      <c r="M73" s="73">
        <v>4</v>
      </c>
      <c r="N73"/>
      <c r="O73" s="132">
        <f t="shared" si="22"/>
        <v>1.1093333333333333</v>
      </c>
      <c r="P73" s="102"/>
    </row>
    <row r="74" spans="1:20" s="74" customFormat="1" ht="14.25">
      <c r="A74" s="72">
        <v>3</v>
      </c>
      <c r="B74" s="77" t="s">
        <v>64</v>
      </c>
      <c r="C74" s="3" t="s">
        <v>0</v>
      </c>
      <c r="D74" s="72"/>
      <c r="E74" s="72"/>
      <c r="F74" s="72"/>
      <c r="G74" s="72"/>
      <c r="H74" s="72"/>
      <c r="I74" s="119"/>
      <c r="J74" s="37">
        <v>50</v>
      </c>
      <c r="K74" s="56">
        <v>375</v>
      </c>
      <c r="L74" s="56">
        <v>50</v>
      </c>
      <c r="M74" s="73">
        <v>15</v>
      </c>
      <c r="N74"/>
      <c r="O74" s="132">
        <f>L74/25+(L74*K74/K74)/25</f>
        <v>4</v>
      </c>
      <c r="P74" s="102"/>
    </row>
    <row r="75" spans="1:20" s="74" customFormat="1" ht="14.25">
      <c r="A75" s="72">
        <v>4</v>
      </c>
      <c r="B75" s="82" t="s">
        <v>68</v>
      </c>
      <c r="C75" s="3" t="s">
        <v>0</v>
      </c>
      <c r="D75" s="72"/>
      <c r="E75" s="72"/>
      <c r="F75" s="72"/>
      <c r="G75" s="72"/>
      <c r="H75" s="72">
        <v>30</v>
      </c>
      <c r="I75" s="119"/>
      <c r="J75" s="37">
        <v>2</v>
      </c>
      <c r="K75" s="56">
        <f t="shared" si="21"/>
        <v>93</v>
      </c>
      <c r="L75" s="98">
        <f t="shared" ref="L75:L76" si="24">IF(D75=30,26,IF(D75=15,13,0))</f>
        <v>0</v>
      </c>
      <c r="M75" s="73">
        <v>5</v>
      </c>
      <c r="N75"/>
      <c r="O75" s="132">
        <f t="shared" si="22"/>
        <v>0</v>
      </c>
      <c r="P75" s="102"/>
    </row>
    <row r="76" spans="1:20" s="29" customFormat="1" ht="12.75" customHeight="1">
      <c r="A76" s="72">
        <v>5</v>
      </c>
      <c r="B76" s="21" t="s">
        <v>39</v>
      </c>
      <c r="C76" s="62" t="s">
        <v>0</v>
      </c>
      <c r="D76" s="62">
        <v>15</v>
      </c>
      <c r="E76" s="62"/>
      <c r="F76" s="62"/>
      <c r="G76" s="62"/>
      <c r="H76" s="62">
        <v>30</v>
      </c>
      <c r="I76" s="123"/>
      <c r="J76" s="28">
        <v>4</v>
      </c>
      <c r="K76" s="56">
        <f t="shared" si="21"/>
        <v>51</v>
      </c>
      <c r="L76" s="56">
        <f t="shared" si="24"/>
        <v>13</v>
      </c>
      <c r="M76" s="73">
        <v>4</v>
      </c>
      <c r="N76"/>
      <c r="O76" s="132">
        <f t="shared" si="22"/>
        <v>1.1093333333333333</v>
      </c>
      <c r="P76" s="102"/>
    </row>
    <row r="77" spans="1:20" s="74" customFormat="1">
      <c r="A77" s="54"/>
      <c r="B77" s="66" t="str">
        <f>CONCATENATE("Razem godz. kontaktowych        ",SUM(D77:I77))</f>
        <v>Razem godz. kontaktowych        150</v>
      </c>
      <c r="C77" s="64">
        <f>COUNTIF(C72:C73,"E")</f>
        <v>0</v>
      </c>
      <c r="D77" s="32">
        <f>SUM(D72:D76)</f>
        <v>30</v>
      </c>
      <c r="E77" s="32">
        <f>SUM(E72:E76)</f>
        <v>30</v>
      </c>
      <c r="F77" s="32"/>
      <c r="G77" s="32">
        <f>SUM(G72:G76)</f>
        <v>0</v>
      </c>
      <c r="H77" s="32">
        <f>SUM(H72:H76)</f>
        <v>60</v>
      </c>
      <c r="I77" s="124">
        <f>SUM(I72:I76)</f>
        <v>30</v>
      </c>
      <c r="J77" s="65">
        <f t="shared" ref="J77:L77" si="25">SUM(J72:J76)</f>
        <v>62</v>
      </c>
      <c r="K77" s="65">
        <f t="shared" si="25"/>
        <v>588</v>
      </c>
      <c r="L77" s="65">
        <f t="shared" si="25"/>
        <v>102</v>
      </c>
      <c r="M77" s="65">
        <f>SUM(M72:M76)</f>
        <v>30</v>
      </c>
      <c r="N77"/>
      <c r="O77" s="65">
        <v>8</v>
      </c>
      <c r="P77" s="67"/>
    </row>
    <row r="78" spans="1:20" s="74" customFormat="1" ht="13.5" thickBot="1">
      <c r="A78" s="54"/>
      <c r="B78" s="50"/>
      <c r="C78" s="2"/>
      <c r="D78" s="48"/>
      <c r="E78" s="48"/>
      <c r="F78" s="48"/>
      <c r="G78" s="48"/>
      <c r="H78" s="48"/>
      <c r="I78" s="48"/>
      <c r="J78" s="48"/>
      <c r="K78" s="57"/>
      <c r="L78" s="57"/>
      <c r="M78" s="67"/>
      <c r="N78"/>
      <c r="O78" s="67"/>
      <c r="P78" s="67"/>
    </row>
    <row r="79" spans="1:20" s="74" customFormat="1" ht="15.75" thickBot="1">
      <c r="A79" s="54"/>
      <c r="B79" s="50"/>
      <c r="C79" s="2" t="s">
        <v>108</v>
      </c>
      <c r="D79" s="135">
        <f t="shared" ref="D79:L79" si="26">D77+D70+D66+D52+D41+D29+D18</f>
        <v>760</v>
      </c>
      <c r="E79" s="135">
        <f t="shared" si="26"/>
        <v>405</v>
      </c>
      <c r="F79" s="135">
        <f t="shared" si="26"/>
        <v>300</v>
      </c>
      <c r="G79" s="135">
        <f>G77+G70+G66+G52+G41+G29+G18-G70</f>
        <v>435</v>
      </c>
      <c r="H79" s="135">
        <f t="shared" si="26"/>
        <v>285</v>
      </c>
      <c r="I79" s="135">
        <f t="shared" si="26"/>
        <v>75</v>
      </c>
      <c r="J79" s="135">
        <f t="shared" si="26"/>
        <v>391</v>
      </c>
      <c r="K79" s="135">
        <f t="shared" si="26"/>
        <v>2145</v>
      </c>
      <c r="L79" s="135">
        <f t="shared" si="26"/>
        <v>898</v>
      </c>
      <c r="M79" s="134">
        <f>M77+M70+M66+M52+M41+M29+M18</f>
        <v>210</v>
      </c>
      <c r="N79" s="88"/>
      <c r="O79" s="135">
        <f>O77+O70+O66+O52+O41+O29+O18</f>
        <v>65</v>
      </c>
      <c r="P79" s="67"/>
    </row>
    <row r="80" spans="1:20" s="74" customFormat="1">
      <c r="A80" s="54"/>
      <c r="B80" s="50"/>
      <c r="C80" s="2"/>
      <c r="D80" s="48"/>
      <c r="E80" s="48"/>
      <c r="F80" s="48"/>
      <c r="G80" s="48"/>
      <c r="H80" s="48"/>
      <c r="I80" s="48"/>
      <c r="J80" s="48"/>
      <c r="K80" s="57"/>
      <c r="L80" s="57"/>
      <c r="M80" s="67"/>
      <c r="N80"/>
      <c r="O80" s="67"/>
      <c r="P80" s="67"/>
    </row>
    <row r="81" spans="1:16" s="74" customFormat="1" ht="14.25">
      <c r="A81" s="54"/>
      <c r="B81" s="66" t="s">
        <v>109</v>
      </c>
      <c r="C81" s="127">
        <f>M79</f>
        <v>210</v>
      </c>
      <c r="D81" s="48"/>
      <c r="E81" s="48"/>
      <c r="F81" s="74" t="s">
        <v>69</v>
      </c>
      <c r="G81" s="48"/>
      <c r="H81" s="48"/>
      <c r="I81" s="48"/>
      <c r="J81" s="48"/>
      <c r="K81" s="57"/>
      <c r="L81" s="57"/>
      <c r="M81" s="67"/>
      <c r="N81"/>
      <c r="O81" s="153">
        <f>O79/M79</f>
        <v>0.30952380952380953</v>
      </c>
      <c r="P81" s="67"/>
    </row>
    <row r="82" spans="1:16" s="74" customFormat="1" ht="15">
      <c r="A82" s="54"/>
      <c r="B82" s="128" t="s">
        <v>67</v>
      </c>
      <c r="C82" s="129">
        <f>SUM(D18:I18)+SUM(D29:I29)+SUM(D41:I41)+SUM(D52:I52)+SUM(D66:I66)+SUM(D70:I70)+SUM(D77:I77)-G70</f>
        <v>2260</v>
      </c>
      <c r="F82" s="74" t="s">
        <v>70</v>
      </c>
      <c r="L82" s="83"/>
      <c r="N82"/>
      <c r="P82" s="87"/>
    </row>
    <row r="83" spans="1:16" s="74" customFormat="1" ht="15">
      <c r="A83" s="54"/>
      <c r="B83" s="130" t="s">
        <v>110</v>
      </c>
      <c r="C83" s="129">
        <f>G70</f>
        <v>960</v>
      </c>
      <c r="F83" s="74" t="s">
        <v>71</v>
      </c>
      <c r="K83" s="83"/>
      <c r="L83" s="83"/>
      <c r="M83" s="87"/>
      <c r="N83"/>
      <c r="O83" s="87"/>
      <c r="P83" s="87"/>
    </row>
    <row r="84" spans="1:16" s="74" customFormat="1" ht="14.25">
      <c r="A84" s="6"/>
      <c r="B84" s="130" t="s">
        <v>111</v>
      </c>
      <c r="C84" s="129">
        <f>K74</f>
        <v>375</v>
      </c>
      <c r="F84" s="75" t="s">
        <v>93</v>
      </c>
      <c r="K84" s="75"/>
      <c r="L84" s="75"/>
      <c r="N84"/>
    </row>
    <row r="85" spans="1:16" s="74" customFormat="1" ht="14.25">
      <c r="A85" s="6"/>
      <c r="B85" s="130" t="s">
        <v>112</v>
      </c>
      <c r="C85" s="131">
        <f>C82+C83</f>
        <v>3220</v>
      </c>
      <c r="F85" s="75" t="s">
        <v>94</v>
      </c>
      <c r="K85" s="75"/>
      <c r="L85" s="75"/>
      <c r="N85"/>
    </row>
    <row r="86" spans="1:16" s="74" customFormat="1" ht="14.25">
      <c r="A86" s="6"/>
      <c r="F86" s="75" t="s">
        <v>116</v>
      </c>
      <c r="K86" s="75"/>
      <c r="L86" s="75"/>
    </row>
    <row r="87" spans="1:16" s="74" customFormat="1" ht="13.5" thickBot="1">
      <c r="A87" s="6"/>
      <c r="B87" s="107"/>
      <c r="C87" s="108"/>
      <c r="D87" s="108"/>
      <c r="E87" s="108"/>
      <c r="F87" s="109"/>
      <c r="G87" s="109"/>
      <c r="H87" s="109"/>
      <c r="I87" s="109"/>
      <c r="J87" s="108"/>
      <c r="K87" s="75"/>
      <c r="L87" s="75"/>
    </row>
    <row r="88" spans="1:16" s="74" customFormat="1" ht="8.4499999999999993" customHeight="1">
      <c r="A88" s="6"/>
      <c r="K88" s="75"/>
      <c r="L88" s="75"/>
    </row>
    <row r="89" spans="1:16" s="74" customFormat="1" ht="27">
      <c r="A89" s="6"/>
      <c r="B89" s="110" t="s">
        <v>95</v>
      </c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2" t="s">
        <v>96</v>
      </c>
    </row>
    <row r="90" spans="1:16" s="74" customFormat="1" ht="13.5">
      <c r="A90" s="6"/>
      <c r="B90" s="111" t="s">
        <v>97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2" t="s">
        <v>98</v>
      </c>
    </row>
    <row r="91" spans="1:16" s="74" customFormat="1" ht="13.5">
      <c r="A91" s="6"/>
      <c r="B91" s="111" t="s">
        <v>99</v>
      </c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4" t="s">
        <v>100</v>
      </c>
    </row>
    <row r="92" spans="1:16" s="74" customFormat="1" ht="13.5">
      <c r="A92" s="6"/>
      <c r="B92" s="111" t="s">
        <v>101</v>
      </c>
      <c r="E92" s="165" t="s">
        <v>102</v>
      </c>
      <c r="F92" s="165"/>
      <c r="G92" s="165"/>
      <c r="H92" s="165"/>
      <c r="I92" s="165"/>
      <c r="J92" s="165"/>
      <c r="K92" s="165"/>
      <c r="L92" s="165"/>
      <c r="M92" s="165"/>
    </row>
    <row r="93" spans="1:16" s="74" customFormat="1" ht="13.5">
      <c r="A93" s="6"/>
      <c r="B93" s="111" t="s">
        <v>103</v>
      </c>
      <c r="E93" s="158" t="s">
        <v>104</v>
      </c>
      <c r="F93" s="158"/>
      <c r="G93" s="158"/>
      <c r="H93" s="158"/>
      <c r="I93" s="158"/>
      <c r="J93" s="158"/>
      <c r="K93" s="158"/>
      <c r="L93" s="158"/>
      <c r="M93" s="158"/>
    </row>
    <row r="94" spans="1:16" s="74" customFormat="1">
      <c r="A94" s="6"/>
      <c r="K94" s="75"/>
      <c r="L94" s="75"/>
    </row>
    <row r="95" spans="1:16" s="74" customFormat="1">
      <c r="A95" s="6"/>
      <c r="K95" s="75"/>
      <c r="L95" s="75"/>
    </row>
    <row r="96" spans="1:16" s="74" customFormat="1">
      <c r="A96" s="6"/>
      <c r="K96" s="75"/>
      <c r="L96" s="75"/>
    </row>
    <row r="97" spans="1:12" s="74" customFormat="1">
      <c r="A97" s="6"/>
      <c r="K97" s="75"/>
      <c r="L97" s="75"/>
    </row>
    <row r="98" spans="1:12" s="74" customFormat="1">
      <c r="A98" s="6"/>
      <c r="K98" s="75"/>
      <c r="L98" s="75"/>
    </row>
    <row r="99" spans="1:12" s="74" customFormat="1">
      <c r="A99" s="6"/>
      <c r="K99" s="75"/>
      <c r="L99" s="75"/>
    </row>
    <row r="100" spans="1:12" s="74" customFormat="1">
      <c r="A100" s="6"/>
      <c r="K100" s="75"/>
      <c r="L100" s="75"/>
    </row>
    <row r="101" spans="1:12" s="74" customFormat="1">
      <c r="A101" s="6"/>
      <c r="K101" s="75"/>
      <c r="L101" s="75"/>
    </row>
    <row r="102" spans="1:12" s="74" customFormat="1">
      <c r="A102" s="6"/>
      <c r="K102" s="75"/>
      <c r="L102" s="75"/>
    </row>
    <row r="103" spans="1:12" s="74" customFormat="1">
      <c r="A103" s="6"/>
      <c r="K103" s="75"/>
      <c r="L103" s="75"/>
    </row>
    <row r="104" spans="1:12" s="74" customFormat="1">
      <c r="A104" s="6"/>
      <c r="K104" s="75"/>
      <c r="L104" s="75"/>
    </row>
    <row r="105" spans="1:12" s="74" customFormat="1">
      <c r="A105" s="6"/>
      <c r="K105" s="75"/>
      <c r="L105" s="75"/>
    </row>
    <row r="106" spans="1:12" s="74" customFormat="1">
      <c r="A106" s="6"/>
      <c r="K106" s="75"/>
      <c r="L106" s="75"/>
    </row>
    <row r="107" spans="1:12" s="74" customFormat="1">
      <c r="A107" s="6"/>
      <c r="K107" s="75"/>
      <c r="L107" s="75"/>
    </row>
    <row r="108" spans="1:12" s="74" customFormat="1">
      <c r="A108" s="6"/>
      <c r="K108" s="75"/>
      <c r="L108" s="75"/>
    </row>
    <row r="109" spans="1:12" s="74" customFormat="1">
      <c r="A109" s="6"/>
      <c r="K109" s="75"/>
      <c r="L109" s="75"/>
    </row>
    <row r="110" spans="1:12" s="74" customFormat="1">
      <c r="A110" s="6"/>
      <c r="K110" s="75"/>
      <c r="L110" s="75"/>
    </row>
    <row r="111" spans="1:12" s="74" customFormat="1">
      <c r="A111" s="6"/>
      <c r="K111" s="75"/>
      <c r="L111" s="75"/>
    </row>
    <row r="112" spans="1:12" s="74" customFormat="1">
      <c r="A112" s="6"/>
      <c r="K112" s="75"/>
      <c r="L112" s="75"/>
    </row>
    <row r="113" spans="1:12" s="74" customFormat="1">
      <c r="A113" s="6"/>
      <c r="K113" s="75"/>
      <c r="L113" s="75"/>
    </row>
    <row r="114" spans="1:12" s="74" customFormat="1">
      <c r="A114" s="6"/>
      <c r="K114" s="75"/>
      <c r="L114" s="75"/>
    </row>
    <row r="115" spans="1:12" s="74" customFormat="1">
      <c r="A115" s="6"/>
      <c r="K115" s="75"/>
      <c r="L115" s="75"/>
    </row>
    <row r="116" spans="1:12" s="74" customFormat="1">
      <c r="A116" s="6"/>
      <c r="K116" s="75"/>
      <c r="L116" s="75"/>
    </row>
    <row r="117" spans="1:12" s="74" customFormat="1">
      <c r="A117" s="6"/>
      <c r="K117" s="75"/>
      <c r="L117" s="75"/>
    </row>
    <row r="118" spans="1:12" s="74" customFormat="1">
      <c r="A118" s="6"/>
      <c r="K118" s="75"/>
      <c r="L118" s="75"/>
    </row>
    <row r="119" spans="1:12" s="74" customFormat="1">
      <c r="A119" s="6"/>
      <c r="K119" s="75"/>
      <c r="L119" s="75"/>
    </row>
    <row r="120" spans="1:12" s="74" customFormat="1">
      <c r="A120" s="6"/>
      <c r="K120" s="75"/>
      <c r="L120" s="75"/>
    </row>
    <row r="121" spans="1:12" s="74" customFormat="1">
      <c r="A121" s="6"/>
      <c r="K121" s="75"/>
      <c r="L121" s="75"/>
    </row>
    <row r="122" spans="1:12" s="74" customFormat="1">
      <c r="A122" s="6"/>
      <c r="K122" s="75"/>
      <c r="L122" s="75"/>
    </row>
    <row r="123" spans="1:12" s="74" customFormat="1">
      <c r="A123" s="6"/>
      <c r="K123" s="75"/>
      <c r="L123" s="75"/>
    </row>
    <row r="124" spans="1:12" s="74" customFormat="1">
      <c r="A124" s="6"/>
      <c r="K124" s="75"/>
      <c r="L124" s="75"/>
    </row>
    <row r="125" spans="1:12" s="74" customFormat="1">
      <c r="A125" s="6"/>
      <c r="K125" s="75"/>
      <c r="L125" s="75"/>
    </row>
    <row r="126" spans="1:12" s="74" customFormat="1">
      <c r="A126" s="6"/>
      <c r="K126" s="75"/>
      <c r="L126" s="75"/>
    </row>
    <row r="127" spans="1:12" s="74" customFormat="1">
      <c r="A127" s="6"/>
      <c r="K127" s="75"/>
      <c r="L127" s="75"/>
    </row>
    <row r="128" spans="1:12" s="74" customFormat="1">
      <c r="A128" s="6"/>
      <c r="K128" s="75"/>
      <c r="L128" s="75"/>
    </row>
    <row r="129" spans="1:12" s="74" customFormat="1">
      <c r="A129" s="6"/>
      <c r="K129" s="75"/>
      <c r="L129" s="75"/>
    </row>
    <row r="130" spans="1:12" s="74" customFormat="1">
      <c r="A130" s="6"/>
      <c r="K130" s="75"/>
      <c r="L130" s="75"/>
    </row>
    <row r="131" spans="1:12" s="74" customFormat="1">
      <c r="A131" s="6"/>
      <c r="K131" s="75"/>
      <c r="L131" s="75"/>
    </row>
    <row r="132" spans="1:12" s="74" customFormat="1">
      <c r="A132" s="6"/>
      <c r="K132" s="75"/>
      <c r="L132" s="75"/>
    </row>
    <row r="133" spans="1:12" s="74" customFormat="1">
      <c r="A133" s="6"/>
      <c r="K133" s="75"/>
      <c r="L133" s="75"/>
    </row>
    <row r="134" spans="1:12" s="74" customFormat="1">
      <c r="A134" s="6"/>
      <c r="K134" s="75"/>
      <c r="L134" s="75"/>
    </row>
    <row r="135" spans="1:12" s="74" customFormat="1">
      <c r="A135" s="6"/>
      <c r="K135" s="75"/>
      <c r="L135" s="75"/>
    </row>
    <row r="136" spans="1:12" s="74" customFormat="1">
      <c r="A136" s="6"/>
      <c r="K136" s="75"/>
      <c r="L136" s="75"/>
    </row>
    <row r="137" spans="1:12" s="74" customFormat="1">
      <c r="A137" s="6"/>
      <c r="K137" s="75"/>
      <c r="L137" s="75"/>
    </row>
    <row r="138" spans="1:12" s="74" customFormat="1">
      <c r="A138" s="6"/>
      <c r="K138" s="75"/>
      <c r="L138" s="75"/>
    </row>
    <row r="139" spans="1:12" s="74" customFormat="1">
      <c r="A139" s="6"/>
      <c r="K139" s="75"/>
      <c r="L139" s="75"/>
    </row>
    <row r="140" spans="1:12" s="74" customFormat="1">
      <c r="A140" s="6"/>
      <c r="K140" s="75"/>
      <c r="L140" s="75"/>
    </row>
    <row r="141" spans="1:12" s="74" customFormat="1">
      <c r="A141" s="6"/>
      <c r="K141" s="75"/>
      <c r="L141" s="75"/>
    </row>
    <row r="142" spans="1:12" s="74" customFormat="1">
      <c r="A142" s="6"/>
      <c r="K142" s="75"/>
      <c r="L142" s="75"/>
    </row>
    <row r="143" spans="1:12" s="74" customFormat="1">
      <c r="A143" s="6"/>
      <c r="K143" s="75"/>
      <c r="L143" s="75"/>
    </row>
    <row r="144" spans="1:12" s="74" customFormat="1">
      <c r="A144" s="6"/>
      <c r="K144" s="75"/>
      <c r="L144" s="75"/>
    </row>
    <row r="145" spans="1:12" s="74" customFormat="1">
      <c r="A145" s="6"/>
      <c r="K145" s="75"/>
      <c r="L145" s="75"/>
    </row>
    <row r="146" spans="1:12" s="74" customFormat="1">
      <c r="A146" s="6"/>
      <c r="K146" s="75"/>
      <c r="L146" s="75"/>
    </row>
    <row r="147" spans="1:12" s="74" customFormat="1">
      <c r="A147" s="6"/>
      <c r="K147" s="75"/>
      <c r="L147" s="75"/>
    </row>
    <row r="148" spans="1:12" s="74" customFormat="1">
      <c r="A148" s="6"/>
      <c r="K148" s="75"/>
      <c r="L148" s="75"/>
    </row>
    <row r="149" spans="1:12" s="74" customFormat="1">
      <c r="A149" s="6"/>
      <c r="K149" s="75"/>
      <c r="L149" s="75"/>
    </row>
    <row r="150" spans="1:12" s="74" customFormat="1">
      <c r="A150" s="6"/>
      <c r="K150" s="75"/>
      <c r="L150" s="75"/>
    </row>
    <row r="151" spans="1:12" s="74" customFormat="1">
      <c r="A151" s="6"/>
      <c r="K151" s="75"/>
      <c r="L151" s="75"/>
    </row>
    <row r="152" spans="1:12" s="74" customFormat="1">
      <c r="A152" s="6"/>
      <c r="K152" s="75"/>
      <c r="L152" s="75"/>
    </row>
    <row r="153" spans="1:12" s="74" customFormat="1">
      <c r="A153" s="6"/>
      <c r="K153" s="75"/>
      <c r="L153" s="75"/>
    </row>
    <row r="154" spans="1:12" s="74" customFormat="1">
      <c r="A154" s="6"/>
      <c r="K154" s="75"/>
      <c r="L154" s="75"/>
    </row>
    <row r="155" spans="1:12" s="74" customFormat="1">
      <c r="A155" s="6"/>
      <c r="K155" s="75"/>
      <c r="L155" s="75"/>
    </row>
    <row r="156" spans="1:12" s="74" customFormat="1">
      <c r="A156" s="6"/>
      <c r="K156" s="75"/>
      <c r="L156" s="75"/>
    </row>
    <row r="157" spans="1:12" s="74" customFormat="1">
      <c r="A157" s="6"/>
      <c r="K157" s="75"/>
      <c r="L157" s="75"/>
    </row>
    <row r="158" spans="1:12" s="74" customFormat="1">
      <c r="A158" s="6"/>
      <c r="K158" s="75"/>
      <c r="L158" s="75"/>
    </row>
    <row r="159" spans="1:12" s="74" customFormat="1">
      <c r="A159" s="6"/>
      <c r="K159" s="75"/>
      <c r="L159" s="75"/>
    </row>
  </sheetData>
  <mergeCells count="6">
    <mergeCell ref="E93:M93"/>
    <mergeCell ref="A6:A7"/>
    <mergeCell ref="B6:B7"/>
    <mergeCell ref="C6:C7"/>
    <mergeCell ref="D6:K6"/>
    <mergeCell ref="E92:M92"/>
  </mergeCells>
  <pageMargins left="0.25" right="0.25" top="0.75" bottom="0.75" header="0.3" footer="0.3"/>
  <pageSetup paperSize="9" scale="69" orientation="portrait" r:id="rId1"/>
  <headerFooter alignWithMargins="0"/>
  <rowBreaks count="1" manualBreakCount="1">
    <brk id="52" max="10" man="1"/>
  </rowBreaks>
  <colBreaks count="1" manualBreakCount="1">
    <brk id="13" min="1" max="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9"/>
  <sheetViews>
    <sheetView zoomScale="115" zoomScaleNormal="115" zoomScalePageLayoutView="115" workbookViewId="0">
      <pane ySplit="7" topLeftCell="A8" activePane="bottomLeft" state="frozen"/>
      <selection pane="bottomLeft" activeCell="D3" sqref="D3"/>
    </sheetView>
  </sheetViews>
  <sheetFormatPr defaultRowHeight="12.75"/>
  <cols>
    <col min="1" max="1" width="3.140625" style="6" customWidth="1"/>
    <col min="2" max="2" width="45.140625" customWidth="1"/>
    <col min="3" max="3" width="8.85546875" customWidth="1"/>
    <col min="4" max="4" width="7.5703125" bestFit="1" customWidth="1"/>
    <col min="5" max="5" width="4.5703125" bestFit="1" customWidth="1"/>
    <col min="6" max="6" width="5.42578125" bestFit="1" customWidth="1"/>
    <col min="7" max="7" width="6" customWidth="1"/>
    <col min="8" max="8" width="4.42578125" customWidth="1"/>
    <col min="9" max="9" width="3.5703125" bestFit="1" customWidth="1"/>
    <col min="10" max="10" width="4.85546875" customWidth="1"/>
    <col min="11" max="11" width="5.42578125" style="55" bestFit="1" customWidth="1"/>
    <col min="12" max="12" width="5.42578125" style="55" customWidth="1"/>
    <col min="13" max="13" width="7.28515625" customWidth="1"/>
    <col min="14" max="14" width="2.85546875" customWidth="1"/>
    <col min="15" max="15" width="7.28515625" customWidth="1"/>
    <col min="16" max="16" width="2.42578125" customWidth="1"/>
    <col min="17" max="17" width="7.140625" customWidth="1"/>
  </cols>
  <sheetData>
    <row r="1" spans="1:16" ht="67.150000000000006" customHeight="1"/>
    <row r="2" spans="1:16" ht="15.75">
      <c r="A2" s="93" t="s">
        <v>113</v>
      </c>
      <c r="B2" s="86"/>
      <c r="C2" s="86"/>
      <c r="D2" s="86"/>
      <c r="E2" s="86"/>
      <c r="F2" s="86"/>
      <c r="G2" s="86"/>
      <c r="H2" s="86"/>
      <c r="I2" s="86"/>
      <c r="J2" s="86"/>
      <c r="K2" s="94"/>
      <c r="L2" s="94"/>
      <c r="M2" s="86"/>
      <c r="O2" s="86"/>
      <c r="P2" s="86"/>
    </row>
    <row r="3" spans="1:16">
      <c r="A3" s="89" t="s">
        <v>48</v>
      </c>
      <c r="B3" s="86"/>
      <c r="C3" s="86"/>
      <c r="D3" s="86"/>
      <c r="E3" s="86"/>
      <c r="F3" s="86"/>
      <c r="G3" s="86"/>
      <c r="H3" s="86"/>
      <c r="I3" s="86"/>
      <c r="J3" s="86"/>
      <c r="K3" s="94"/>
      <c r="L3" s="94"/>
      <c r="M3" s="86"/>
      <c r="O3" s="86"/>
      <c r="P3" s="86"/>
    </row>
    <row r="4" spans="1:16">
      <c r="A4" s="89" t="s">
        <v>117</v>
      </c>
      <c r="B4" s="86"/>
      <c r="C4" s="86"/>
      <c r="D4" s="86"/>
      <c r="E4" s="86"/>
      <c r="F4" s="86"/>
      <c r="G4" s="86"/>
      <c r="H4" s="86"/>
      <c r="I4" s="86"/>
      <c r="J4" s="86"/>
      <c r="K4" s="94"/>
      <c r="L4" s="94"/>
      <c r="M4" s="86"/>
      <c r="O4" s="86"/>
      <c r="P4" s="86"/>
    </row>
    <row r="5" spans="1:16">
      <c r="A5" s="95" t="s">
        <v>114</v>
      </c>
      <c r="B5" s="86"/>
      <c r="C5" s="86"/>
      <c r="D5" s="86"/>
      <c r="E5" s="86"/>
      <c r="F5" s="86"/>
      <c r="G5" s="86"/>
      <c r="H5" s="86"/>
      <c r="I5" s="86"/>
      <c r="J5" s="86"/>
      <c r="K5" s="94"/>
      <c r="L5" s="94"/>
      <c r="M5" s="86"/>
      <c r="O5" s="86"/>
      <c r="P5" s="86"/>
    </row>
    <row r="6" spans="1:16" s="25" customFormat="1" ht="16.5">
      <c r="A6" s="159" t="s">
        <v>29</v>
      </c>
      <c r="B6" s="160" t="s">
        <v>30</v>
      </c>
      <c r="C6" s="161" t="s">
        <v>32</v>
      </c>
      <c r="D6" s="162" t="s">
        <v>31</v>
      </c>
      <c r="E6" s="163"/>
      <c r="F6" s="163"/>
      <c r="G6" s="163"/>
      <c r="H6" s="163"/>
      <c r="I6" s="163"/>
      <c r="J6" s="163"/>
      <c r="K6" s="164"/>
      <c r="L6" s="101"/>
      <c r="M6" s="58" t="s">
        <v>50</v>
      </c>
      <c r="N6"/>
      <c r="O6" s="58" t="s">
        <v>50</v>
      </c>
      <c r="P6" s="26"/>
    </row>
    <row r="7" spans="1:16" s="25" customFormat="1" ht="18">
      <c r="A7" s="159"/>
      <c r="B7" s="160"/>
      <c r="C7" s="161"/>
      <c r="D7" s="106" t="s">
        <v>33</v>
      </c>
      <c r="E7" s="106" t="s">
        <v>34</v>
      </c>
      <c r="F7" s="106" t="s">
        <v>35</v>
      </c>
      <c r="G7" s="106" t="s">
        <v>36</v>
      </c>
      <c r="H7" s="106" t="s">
        <v>1</v>
      </c>
      <c r="I7" s="106" t="s">
        <v>4</v>
      </c>
      <c r="J7" s="136" t="s">
        <v>105</v>
      </c>
      <c r="K7" s="136" t="s">
        <v>106</v>
      </c>
      <c r="L7" s="136" t="s">
        <v>107</v>
      </c>
      <c r="M7" s="59" t="s">
        <v>49</v>
      </c>
      <c r="N7"/>
      <c r="O7" s="59" t="s">
        <v>49</v>
      </c>
      <c r="P7" s="26"/>
    </row>
    <row r="8" spans="1:16" s="25" customFormat="1" ht="14.25" customHeight="1">
      <c r="A8" s="96" t="s">
        <v>14</v>
      </c>
      <c r="B8" s="26"/>
      <c r="C8" s="26"/>
      <c r="D8" s="26"/>
      <c r="E8" s="26"/>
      <c r="F8" s="26"/>
      <c r="G8" s="26"/>
      <c r="H8" s="26"/>
      <c r="I8" s="26"/>
      <c r="J8" s="26"/>
      <c r="M8" s="26" t="s">
        <v>91</v>
      </c>
      <c r="N8"/>
      <c r="O8" s="26" t="s">
        <v>92</v>
      </c>
      <c r="P8" s="26"/>
    </row>
    <row r="9" spans="1:16" s="29" customFormat="1" ht="12.75" customHeight="1">
      <c r="A9" s="27">
        <v>1</v>
      </c>
      <c r="B9" s="7" t="s">
        <v>6</v>
      </c>
      <c r="C9" s="3" t="s">
        <v>2</v>
      </c>
      <c r="D9" s="73">
        <v>30</v>
      </c>
      <c r="E9" s="73">
        <v>30</v>
      </c>
      <c r="F9" s="73"/>
      <c r="G9" s="28"/>
      <c r="H9" s="28"/>
      <c r="I9" s="28"/>
      <c r="J9" s="28">
        <v>6</v>
      </c>
      <c r="K9" s="56">
        <f>M9*25-(D9+E9+F9+G9+H9+I9+J9)</f>
        <v>59</v>
      </c>
      <c r="L9" s="56">
        <f>IF(D9=30,26,IF(D9=15,13,0))</f>
        <v>26</v>
      </c>
      <c r="M9" s="73">
        <v>5</v>
      </c>
      <c r="N9"/>
      <c r="O9" s="132">
        <f>L9/25+(L9*K9/SUM(D9:I9))/25</f>
        <v>2.0626666666666669</v>
      </c>
      <c r="P9" s="102"/>
    </row>
    <row r="10" spans="1:16" s="29" customFormat="1" ht="12.75" customHeight="1">
      <c r="A10" s="27">
        <v>2</v>
      </c>
      <c r="B10" s="8" t="s">
        <v>7</v>
      </c>
      <c r="C10" s="4" t="s">
        <v>2</v>
      </c>
      <c r="D10" s="15">
        <v>30</v>
      </c>
      <c r="E10" s="15">
        <v>30</v>
      </c>
      <c r="F10" s="15"/>
      <c r="G10" s="28"/>
      <c r="H10" s="28"/>
      <c r="I10" s="28"/>
      <c r="J10" s="28">
        <v>6</v>
      </c>
      <c r="K10" s="56">
        <f t="shared" ref="K10:K17" si="0">M10*25-(D10+E10+F10+G10+H10+I10+J10)</f>
        <v>59</v>
      </c>
      <c r="L10" s="56">
        <f t="shared" ref="L10:L17" si="1">IF(D10=30,26,IF(D10=15,13,0))</f>
        <v>26</v>
      </c>
      <c r="M10" s="73">
        <v>5</v>
      </c>
      <c r="N10"/>
      <c r="O10" s="132">
        <f t="shared" ref="O10:O15" si="2">L10/25+(L10*K10/SUM(D10:I10))/25</f>
        <v>2.0626666666666669</v>
      </c>
      <c r="P10" s="102"/>
    </row>
    <row r="11" spans="1:16" s="29" customFormat="1" ht="12.75" customHeight="1">
      <c r="A11" s="27">
        <v>3</v>
      </c>
      <c r="B11" s="8" t="s">
        <v>60</v>
      </c>
      <c r="C11" s="4" t="s">
        <v>0</v>
      </c>
      <c r="D11" s="15">
        <v>15</v>
      </c>
      <c r="E11" s="15"/>
      <c r="F11" s="78">
        <v>45</v>
      </c>
      <c r="G11" s="79"/>
      <c r="H11" s="28"/>
      <c r="I11" s="28"/>
      <c r="J11" s="28">
        <v>4</v>
      </c>
      <c r="K11" s="56">
        <f t="shared" si="0"/>
        <v>61</v>
      </c>
      <c r="L11" s="56">
        <f t="shared" si="1"/>
        <v>13</v>
      </c>
      <c r="M11" s="73">
        <v>5</v>
      </c>
      <c r="N11"/>
      <c r="O11" s="132">
        <f t="shared" si="2"/>
        <v>1.0486666666666666</v>
      </c>
      <c r="P11" s="102"/>
    </row>
    <row r="12" spans="1:16" s="29" customFormat="1" ht="12.75" customHeight="1">
      <c r="A12" s="30">
        <v>4</v>
      </c>
      <c r="B12" s="7" t="s">
        <v>8</v>
      </c>
      <c r="C12" s="3" t="s">
        <v>0</v>
      </c>
      <c r="D12" s="73">
        <v>15</v>
      </c>
      <c r="E12" s="73">
        <v>15</v>
      </c>
      <c r="F12" s="73"/>
      <c r="G12" s="28"/>
      <c r="H12" s="28"/>
      <c r="I12" s="28"/>
      <c r="J12" s="28">
        <v>4</v>
      </c>
      <c r="K12" s="56">
        <f t="shared" si="0"/>
        <v>41</v>
      </c>
      <c r="L12" s="56">
        <f t="shared" si="1"/>
        <v>13</v>
      </c>
      <c r="M12" s="73">
        <v>3</v>
      </c>
      <c r="N12"/>
      <c r="O12" s="132">
        <f t="shared" si="2"/>
        <v>1.2306666666666666</v>
      </c>
      <c r="P12" s="102"/>
    </row>
    <row r="13" spans="1:16" s="29" customFormat="1" ht="12.75" customHeight="1">
      <c r="A13" s="27">
        <v>5</v>
      </c>
      <c r="B13" s="7" t="s">
        <v>9</v>
      </c>
      <c r="C13" s="3" t="s">
        <v>2</v>
      </c>
      <c r="D13" s="73">
        <v>30</v>
      </c>
      <c r="E13" s="73">
        <v>15</v>
      </c>
      <c r="F13" s="78">
        <v>30</v>
      </c>
      <c r="G13" s="79"/>
      <c r="H13" s="28"/>
      <c r="I13" s="28"/>
      <c r="J13" s="28">
        <v>8</v>
      </c>
      <c r="K13" s="56">
        <f t="shared" si="0"/>
        <v>67</v>
      </c>
      <c r="L13" s="56">
        <f t="shared" si="1"/>
        <v>26</v>
      </c>
      <c r="M13" s="73">
        <v>6</v>
      </c>
      <c r="N13"/>
      <c r="O13" s="132">
        <f t="shared" si="2"/>
        <v>1.9690666666666667</v>
      </c>
      <c r="P13" s="102"/>
    </row>
    <row r="14" spans="1:16" s="74" customFormat="1" ht="12.75" customHeight="1">
      <c r="A14" s="30">
        <v>6</v>
      </c>
      <c r="B14" s="11" t="s">
        <v>23</v>
      </c>
      <c r="C14" s="73" t="s">
        <v>0</v>
      </c>
      <c r="D14" s="72">
        <v>15</v>
      </c>
      <c r="E14" s="24"/>
      <c r="F14" s="24"/>
      <c r="G14" s="24">
        <v>30</v>
      </c>
      <c r="H14" s="37"/>
      <c r="I14" s="37"/>
      <c r="J14" s="37">
        <v>4</v>
      </c>
      <c r="K14" s="56">
        <f t="shared" si="0"/>
        <v>26</v>
      </c>
      <c r="L14" s="56">
        <f t="shared" si="1"/>
        <v>13</v>
      </c>
      <c r="M14" s="73">
        <v>3</v>
      </c>
      <c r="N14"/>
      <c r="O14" s="132">
        <f t="shared" si="2"/>
        <v>0.82044444444444453</v>
      </c>
      <c r="P14" s="102"/>
    </row>
    <row r="15" spans="1:16" s="29" customFormat="1" ht="12.75" customHeight="1">
      <c r="A15" s="72">
        <v>7</v>
      </c>
      <c r="B15" s="82" t="s">
        <v>22</v>
      </c>
      <c r="C15" s="3" t="s">
        <v>0</v>
      </c>
      <c r="D15" s="3">
        <v>10</v>
      </c>
      <c r="E15" s="3"/>
      <c r="F15" s="3"/>
      <c r="G15" s="3"/>
      <c r="H15" s="3"/>
      <c r="I15" s="52"/>
      <c r="J15" s="100">
        <v>2</v>
      </c>
      <c r="K15" s="56">
        <f t="shared" si="0"/>
        <v>13</v>
      </c>
      <c r="L15" s="56">
        <v>8</v>
      </c>
      <c r="M15" s="73">
        <v>1</v>
      </c>
      <c r="N15"/>
      <c r="O15" s="132">
        <f t="shared" si="2"/>
        <v>0.73599999999999999</v>
      </c>
      <c r="P15" s="102"/>
    </row>
    <row r="16" spans="1:16" s="74" customFormat="1" ht="12.75" customHeight="1">
      <c r="A16" s="30">
        <v>8</v>
      </c>
      <c r="B16" s="9" t="s">
        <v>37</v>
      </c>
      <c r="C16" s="5" t="s">
        <v>0</v>
      </c>
      <c r="D16" s="24"/>
      <c r="E16" s="24">
        <v>30</v>
      </c>
      <c r="F16" s="24"/>
      <c r="G16" s="24"/>
      <c r="H16" s="37"/>
      <c r="I16" s="37"/>
      <c r="J16" s="37">
        <v>2</v>
      </c>
      <c r="K16" s="98">
        <v>0</v>
      </c>
      <c r="L16" s="98">
        <v>0</v>
      </c>
      <c r="M16" s="97">
        <v>0</v>
      </c>
      <c r="N16"/>
      <c r="O16" s="132">
        <v>0</v>
      </c>
      <c r="P16" s="103"/>
    </row>
    <row r="17" spans="1:19" s="29" customFormat="1" ht="12.75" customHeight="1">
      <c r="A17" s="30">
        <v>9</v>
      </c>
      <c r="B17" s="8" t="s">
        <v>24</v>
      </c>
      <c r="C17" s="4" t="s">
        <v>0</v>
      </c>
      <c r="D17" s="15"/>
      <c r="E17" s="15">
        <v>30</v>
      </c>
      <c r="F17" s="15"/>
      <c r="G17" s="28"/>
      <c r="H17" s="28"/>
      <c r="I17" s="28"/>
      <c r="J17" s="28">
        <v>2</v>
      </c>
      <c r="K17" s="56">
        <f t="shared" si="0"/>
        <v>18</v>
      </c>
      <c r="L17" s="98">
        <f t="shared" si="1"/>
        <v>0</v>
      </c>
      <c r="M17" s="73">
        <v>2</v>
      </c>
      <c r="N17"/>
      <c r="O17" s="132">
        <v>0</v>
      </c>
      <c r="P17" s="102"/>
    </row>
    <row r="18" spans="1:19" s="29" customFormat="1" ht="12.75" customHeight="1">
      <c r="A18" s="31"/>
      <c r="B18" s="13" t="str">
        <f>CONCATENATE("Razem godz. kontaktowych        ",SUM(D18:I18))</f>
        <v>Razem godz. kontaktowych        400</v>
      </c>
      <c r="C18" s="14"/>
      <c r="D18" s="32">
        <f>SUM(D9:D17)</f>
        <v>145</v>
      </c>
      <c r="E18" s="32">
        <f>SUM(E9:E17)</f>
        <v>150</v>
      </c>
      <c r="F18" s="32">
        <f>SUM(F9:F17)</f>
        <v>75</v>
      </c>
      <c r="G18" s="32">
        <f>SUM(G9:G17)</f>
        <v>30</v>
      </c>
      <c r="H18" s="32"/>
      <c r="I18" s="32"/>
      <c r="J18" s="117">
        <f>SUM(J9:J17)</f>
        <v>38</v>
      </c>
      <c r="K18" s="68">
        <f>SUM(K9:K17)</f>
        <v>344</v>
      </c>
      <c r="L18" s="117">
        <f>SUM(L9:L17)</f>
        <v>125</v>
      </c>
      <c r="M18" s="60">
        <f>SUM(M9:M17)</f>
        <v>30</v>
      </c>
      <c r="N18"/>
      <c r="O18" s="105">
        <v>10</v>
      </c>
      <c r="P18" s="104"/>
      <c r="S18" s="29">
        <f>300/15</f>
        <v>20</v>
      </c>
    </row>
    <row r="19" spans="1:19" s="74" customFormat="1" ht="12.75" customHeight="1">
      <c r="A19" s="33" t="s">
        <v>10</v>
      </c>
      <c r="B19" s="34"/>
      <c r="C19" s="35"/>
      <c r="M19" s="61"/>
      <c r="N19"/>
      <c r="O19" s="61"/>
      <c r="P19" s="61"/>
    </row>
    <row r="20" spans="1:19" s="74" customFormat="1" ht="12.75" customHeight="1">
      <c r="A20" s="36">
        <v>1</v>
      </c>
      <c r="B20" s="10" t="s">
        <v>28</v>
      </c>
      <c r="C20" s="1" t="s">
        <v>2</v>
      </c>
      <c r="D20" s="24">
        <v>15</v>
      </c>
      <c r="E20" s="24"/>
      <c r="F20" s="80">
        <v>30</v>
      </c>
      <c r="G20" s="80"/>
      <c r="H20" s="37"/>
      <c r="I20" s="37"/>
      <c r="J20" s="37">
        <v>6</v>
      </c>
      <c r="K20" s="56">
        <f t="shared" ref="K20:K28" si="3">M20*25-(D20+E20+F20+G20+H20+I20+J20)</f>
        <v>49</v>
      </c>
      <c r="L20" s="56">
        <f t="shared" ref="L20:L28" si="4">IF(D20=30,26,IF(D20=15,13,0))</f>
        <v>13</v>
      </c>
      <c r="M20" s="73">
        <v>4</v>
      </c>
      <c r="N20"/>
      <c r="O20" s="132">
        <f t="shared" ref="O20:O28" si="5">L20/25+(L20*K20/SUM(D20:I20))/25</f>
        <v>1.0862222222222222</v>
      </c>
      <c r="P20" s="102"/>
    </row>
    <row r="21" spans="1:19" s="39" customFormat="1" ht="12.75" customHeight="1">
      <c r="A21" s="30">
        <f>A20+1</f>
        <v>2</v>
      </c>
      <c r="B21" s="7" t="s">
        <v>5</v>
      </c>
      <c r="C21" s="3" t="s">
        <v>2</v>
      </c>
      <c r="D21" s="73">
        <v>30</v>
      </c>
      <c r="E21" s="73">
        <v>30</v>
      </c>
      <c r="F21" s="73"/>
      <c r="G21" s="73"/>
      <c r="H21" s="38"/>
      <c r="I21" s="38"/>
      <c r="J21" s="38">
        <v>6</v>
      </c>
      <c r="K21" s="56">
        <f t="shared" si="3"/>
        <v>59</v>
      </c>
      <c r="L21" s="56">
        <f t="shared" si="4"/>
        <v>26</v>
      </c>
      <c r="M21" s="73">
        <v>5</v>
      </c>
      <c r="N21"/>
      <c r="O21" s="132">
        <f t="shared" si="5"/>
        <v>2.0626666666666669</v>
      </c>
      <c r="P21" s="102"/>
    </row>
    <row r="22" spans="1:19" s="74" customFormat="1" ht="12.75" customHeight="1">
      <c r="A22" s="30">
        <v>3</v>
      </c>
      <c r="B22" s="12" t="s">
        <v>11</v>
      </c>
      <c r="C22" s="73" t="s">
        <v>0</v>
      </c>
      <c r="D22" s="24">
        <v>15</v>
      </c>
      <c r="E22" s="24"/>
      <c r="F22" s="24"/>
      <c r="G22" s="24">
        <v>30</v>
      </c>
      <c r="H22" s="37"/>
      <c r="I22" s="37"/>
      <c r="J22" s="37">
        <v>4</v>
      </c>
      <c r="K22" s="56">
        <f t="shared" si="3"/>
        <v>26</v>
      </c>
      <c r="L22" s="56">
        <f t="shared" si="4"/>
        <v>13</v>
      </c>
      <c r="M22" s="73">
        <v>3</v>
      </c>
      <c r="N22"/>
      <c r="O22" s="132">
        <f t="shared" si="5"/>
        <v>0.82044444444444453</v>
      </c>
      <c r="P22" s="102"/>
    </row>
    <row r="23" spans="1:19" s="74" customFormat="1">
      <c r="A23" s="72">
        <v>4</v>
      </c>
      <c r="B23" s="18" t="s">
        <v>57</v>
      </c>
      <c r="C23" s="3" t="s">
        <v>2</v>
      </c>
      <c r="D23" s="72">
        <v>30</v>
      </c>
      <c r="E23" s="72">
        <v>15</v>
      </c>
      <c r="F23" s="72"/>
      <c r="G23" s="72"/>
      <c r="H23" s="72">
        <v>15</v>
      </c>
      <c r="I23" s="44"/>
      <c r="J23" s="42">
        <v>8</v>
      </c>
      <c r="K23" s="56">
        <f t="shared" si="3"/>
        <v>32</v>
      </c>
      <c r="L23" s="56">
        <f t="shared" si="4"/>
        <v>26</v>
      </c>
      <c r="M23" s="73">
        <v>4</v>
      </c>
      <c r="N23"/>
      <c r="O23" s="132">
        <f t="shared" si="5"/>
        <v>1.5946666666666667</v>
      </c>
      <c r="P23" s="102"/>
    </row>
    <row r="24" spans="1:19" s="74" customFormat="1" ht="12.75" customHeight="1">
      <c r="A24" s="30">
        <v>5</v>
      </c>
      <c r="B24" s="11" t="s">
        <v>12</v>
      </c>
      <c r="C24" s="73" t="s">
        <v>2</v>
      </c>
      <c r="D24" s="24">
        <v>30</v>
      </c>
      <c r="E24" s="24"/>
      <c r="F24" s="80">
        <v>30</v>
      </c>
      <c r="G24" s="80"/>
      <c r="H24" s="37"/>
      <c r="I24" s="37"/>
      <c r="J24" s="37">
        <v>6</v>
      </c>
      <c r="K24" s="56">
        <f t="shared" si="3"/>
        <v>59</v>
      </c>
      <c r="L24" s="56">
        <f t="shared" si="4"/>
        <v>26</v>
      </c>
      <c r="M24" s="73">
        <v>5</v>
      </c>
      <c r="N24"/>
      <c r="O24" s="132">
        <f t="shared" si="5"/>
        <v>2.0626666666666669</v>
      </c>
      <c r="P24" s="102"/>
    </row>
    <row r="25" spans="1:19" s="74" customFormat="1" ht="12.75" customHeight="1">
      <c r="A25" s="30">
        <v>6</v>
      </c>
      <c r="B25" s="22" t="s">
        <v>21</v>
      </c>
      <c r="C25" s="1" t="s">
        <v>0</v>
      </c>
      <c r="D25" s="24">
        <v>15</v>
      </c>
      <c r="E25" s="24"/>
      <c r="F25" s="24"/>
      <c r="G25" s="24">
        <v>30</v>
      </c>
      <c r="H25" s="37"/>
      <c r="I25" s="37"/>
      <c r="J25" s="37">
        <v>4</v>
      </c>
      <c r="K25" s="56">
        <f t="shared" si="3"/>
        <v>26</v>
      </c>
      <c r="L25" s="56">
        <f t="shared" si="4"/>
        <v>13</v>
      </c>
      <c r="M25" s="73">
        <v>3</v>
      </c>
      <c r="N25"/>
      <c r="O25" s="132">
        <f t="shared" si="5"/>
        <v>0.82044444444444453</v>
      </c>
      <c r="P25" s="102"/>
    </row>
    <row r="26" spans="1:19" s="74" customFormat="1" ht="15" customHeight="1">
      <c r="A26" s="72">
        <v>7</v>
      </c>
      <c r="B26" s="18" t="s">
        <v>65</v>
      </c>
      <c r="C26" s="3" t="s">
        <v>0</v>
      </c>
      <c r="D26" s="72">
        <v>15</v>
      </c>
      <c r="E26" s="72"/>
      <c r="F26" s="72"/>
      <c r="G26" s="81">
        <v>30</v>
      </c>
      <c r="H26" s="81"/>
      <c r="I26" s="44"/>
      <c r="J26" s="125">
        <v>4</v>
      </c>
      <c r="K26" s="56">
        <f t="shared" si="3"/>
        <v>51</v>
      </c>
      <c r="L26" s="56">
        <f t="shared" si="4"/>
        <v>13</v>
      </c>
      <c r="M26" s="73">
        <v>4</v>
      </c>
      <c r="N26"/>
      <c r="O26" s="132">
        <f t="shared" si="5"/>
        <v>1.1093333333333333</v>
      </c>
      <c r="P26" s="102"/>
    </row>
    <row r="27" spans="1:19" s="74" customFormat="1" ht="12.75" customHeight="1">
      <c r="A27" s="30">
        <v>8</v>
      </c>
      <c r="B27" s="9" t="s">
        <v>37</v>
      </c>
      <c r="C27" s="5" t="s">
        <v>0</v>
      </c>
      <c r="D27" s="24"/>
      <c r="E27" s="24">
        <v>30</v>
      </c>
      <c r="F27" s="24"/>
      <c r="G27" s="24"/>
      <c r="H27" s="37"/>
      <c r="I27" s="37"/>
      <c r="J27" s="37">
        <v>2</v>
      </c>
      <c r="K27" s="98">
        <v>0</v>
      </c>
      <c r="L27" s="98">
        <f t="shared" si="4"/>
        <v>0</v>
      </c>
      <c r="M27" s="97">
        <v>0</v>
      </c>
      <c r="N27"/>
      <c r="O27" s="132">
        <f t="shared" si="5"/>
        <v>0</v>
      </c>
      <c r="P27" s="103"/>
    </row>
    <row r="28" spans="1:19" s="74" customFormat="1" ht="12.75" customHeight="1">
      <c r="A28" s="30">
        <v>9</v>
      </c>
      <c r="B28" s="23" t="s">
        <v>25</v>
      </c>
      <c r="C28" s="1" t="s">
        <v>0</v>
      </c>
      <c r="D28" s="24"/>
      <c r="E28" s="24">
        <v>30</v>
      </c>
      <c r="F28" s="24"/>
      <c r="G28" s="24"/>
      <c r="H28" s="37"/>
      <c r="I28" s="37"/>
      <c r="J28" s="37">
        <v>2</v>
      </c>
      <c r="K28" s="56">
        <f t="shared" si="3"/>
        <v>18</v>
      </c>
      <c r="L28" s="98">
        <f t="shared" si="4"/>
        <v>0</v>
      </c>
      <c r="M28" s="73">
        <v>2</v>
      </c>
      <c r="N28"/>
      <c r="O28" s="132">
        <f t="shared" si="5"/>
        <v>0</v>
      </c>
      <c r="P28" s="102"/>
    </row>
    <row r="29" spans="1:19" s="74" customFormat="1" ht="12.75" customHeight="1">
      <c r="A29" s="72"/>
      <c r="B29" s="16" t="str">
        <f>CONCATENATE("Razem godz. kontaktowych        ",SUM(D29:I29))</f>
        <v>Razem godz. kontaktowych        420</v>
      </c>
      <c r="C29" s="17"/>
      <c r="D29" s="40">
        <f>SUM(D20:D28)</f>
        <v>150</v>
      </c>
      <c r="E29" s="40">
        <f>SUM(E20:E28)</f>
        <v>105</v>
      </c>
      <c r="F29" s="40">
        <f>SUM(F20:F28)</f>
        <v>60</v>
      </c>
      <c r="G29" s="40">
        <f>SUM(G20:G28)</f>
        <v>90</v>
      </c>
      <c r="H29" s="40">
        <f>SUM(H20:H28)</f>
        <v>15</v>
      </c>
      <c r="I29" s="40"/>
      <c r="J29" s="118">
        <f>SUM(J20:J28)</f>
        <v>42</v>
      </c>
      <c r="K29" s="40">
        <f>SUM(K20:K28)</f>
        <v>320</v>
      </c>
      <c r="L29" s="118">
        <f>SUM(L20:L28)</f>
        <v>130</v>
      </c>
      <c r="M29" s="40">
        <f>SUM(M20:M28)</f>
        <v>30</v>
      </c>
      <c r="N29"/>
      <c r="O29" s="133">
        <v>10</v>
      </c>
      <c r="P29" s="48"/>
    </row>
    <row r="30" spans="1:19" s="74" customFormat="1">
      <c r="A30" s="41" t="s">
        <v>13</v>
      </c>
      <c r="C30" s="42"/>
      <c r="D30" s="43"/>
      <c r="M30" s="43"/>
      <c r="N30"/>
      <c r="O30" s="43"/>
      <c r="P30" s="43"/>
    </row>
    <row r="31" spans="1:19" s="74" customFormat="1" ht="15">
      <c r="A31" s="72">
        <v>1</v>
      </c>
      <c r="B31" s="19" t="s">
        <v>27</v>
      </c>
      <c r="C31" s="3" t="s">
        <v>2</v>
      </c>
      <c r="D31" s="72">
        <v>15</v>
      </c>
      <c r="E31" s="72"/>
      <c r="F31" s="80">
        <v>30</v>
      </c>
      <c r="G31" s="80"/>
      <c r="H31" s="72"/>
      <c r="I31" s="119"/>
      <c r="J31" s="37">
        <v>6</v>
      </c>
      <c r="K31" s="56">
        <f t="shared" ref="K31:K40" si="6">M31*25-(D31+E31+F31+G31+H31+I31+J31)</f>
        <v>24</v>
      </c>
      <c r="L31" s="56">
        <f t="shared" ref="L31:L40" si="7">IF(D31=30,26,IF(D31=15,13,0))</f>
        <v>13</v>
      </c>
      <c r="M31" s="73">
        <v>3</v>
      </c>
      <c r="N31"/>
      <c r="O31" s="132">
        <f t="shared" ref="O31:O40" si="8">L31/25+(L31*K31/SUM(D31:I31))/25</f>
        <v>0.79733333333333334</v>
      </c>
      <c r="P31" s="102"/>
    </row>
    <row r="32" spans="1:19" s="74" customFormat="1" ht="12.75" customHeight="1">
      <c r="A32" s="72">
        <v>2</v>
      </c>
      <c r="B32" s="18" t="s">
        <v>20</v>
      </c>
      <c r="C32" s="3" t="s">
        <v>2</v>
      </c>
      <c r="D32" s="73">
        <v>15</v>
      </c>
      <c r="E32" s="72"/>
      <c r="F32" s="72">
        <v>30</v>
      </c>
      <c r="G32" s="80"/>
      <c r="H32" s="72"/>
      <c r="I32" s="119"/>
      <c r="J32" s="37">
        <v>6</v>
      </c>
      <c r="K32" s="56">
        <f t="shared" si="6"/>
        <v>49</v>
      </c>
      <c r="L32" s="56">
        <f t="shared" si="7"/>
        <v>13</v>
      </c>
      <c r="M32" s="73">
        <v>4</v>
      </c>
      <c r="N32"/>
      <c r="O32" s="132">
        <f t="shared" si="8"/>
        <v>1.0862222222222222</v>
      </c>
      <c r="P32" s="102"/>
    </row>
    <row r="33" spans="1:16" s="74" customFormat="1">
      <c r="A33" s="72">
        <v>3</v>
      </c>
      <c r="B33" s="18" t="s">
        <v>3</v>
      </c>
      <c r="C33" s="3" t="s">
        <v>0</v>
      </c>
      <c r="D33" s="24">
        <v>15</v>
      </c>
      <c r="E33" s="72"/>
      <c r="F33" s="72"/>
      <c r="G33" s="72">
        <v>30</v>
      </c>
      <c r="H33" s="72"/>
      <c r="I33" s="119"/>
      <c r="J33" s="37">
        <v>4</v>
      </c>
      <c r="K33" s="56">
        <f t="shared" si="6"/>
        <v>26</v>
      </c>
      <c r="L33" s="56">
        <f t="shared" si="7"/>
        <v>13</v>
      </c>
      <c r="M33" s="73">
        <v>3</v>
      </c>
      <c r="N33"/>
      <c r="O33" s="132">
        <f t="shared" si="8"/>
        <v>0.82044444444444453</v>
      </c>
      <c r="P33" s="102"/>
    </row>
    <row r="34" spans="1:16" s="74" customFormat="1" ht="15">
      <c r="A34" s="72">
        <v>4</v>
      </c>
      <c r="B34" s="18" t="s">
        <v>40</v>
      </c>
      <c r="C34" s="3" t="s">
        <v>0</v>
      </c>
      <c r="D34" s="72">
        <v>15</v>
      </c>
      <c r="E34" s="72"/>
      <c r="F34" s="81">
        <v>15</v>
      </c>
      <c r="G34" s="81"/>
      <c r="H34" s="72"/>
      <c r="I34" s="119"/>
      <c r="J34" s="37">
        <v>4</v>
      </c>
      <c r="K34" s="56">
        <f t="shared" si="6"/>
        <v>16</v>
      </c>
      <c r="L34" s="56">
        <f t="shared" si="7"/>
        <v>13</v>
      </c>
      <c r="M34" s="73">
        <v>2</v>
      </c>
      <c r="N34"/>
      <c r="O34" s="132">
        <f t="shared" si="8"/>
        <v>0.79733333333333334</v>
      </c>
      <c r="P34" s="102"/>
    </row>
    <row r="35" spans="1:16" s="74" customFormat="1" ht="15">
      <c r="A35" s="72">
        <v>5</v>
      </c>
      <c r="B35" s="18" t="s">
        <v>19</v>
      </c>
      <c r="C35" s="3" t="s">
        <v>2</v>
      </c>
      <c r="D35" s="72">
        <v>15</v>
      </c>
      <c r="E35" s="72"/>
      <c r="F35" s="90">
        <v>30</v>
      </c>
      <c r="G35" s="81"/>
      <c r="H35" s="72"/>
      <c r="I35" s="119"/>
      <c r="J35" s="37">
        <v>6</v>
      </c>
      <c r="K35" s="56">
        <f t="shared" si="6"/>
        <v>24</v>
      </c>
      <c r="L35" s="56">
        <f t="shared" si="7"/>
        <v>13</v>
      </c>
      <c r="M35" s="73">
        <v>3</v>
      </c>
      <c r="N35"/>
      <c r="O35" s="132">
        <f t="shared" si="8"/>
        <v>0.79733333333333334</v>
      </c>
      <c r="P35" s="102"/>
    </row>
    <row r="36" spans="1:16" s="74" customFormat="1" ht="15">
      <c r="A36" s="72">
        <v>6</v>
      </c>
      <c r="B36" s="18" t="s">
        <v>87</v>
      </c>
      <c r="C36" s="3" t="s">
        <v>0</v>
      </c>
      <c r="D36" s="72">
        <v>15</v>
      </c>
      <c r="E36" s="92"/>
      <c r="F36" s="80">
        <v>30</v>
      </c>
      <c r="G36" s="91"/>
      <c r="H36" s="72"/>
      <c r="I36" s="119"/>
      <c r="J36" s="37">
        <v>4</v>
      </c>
      <c r="K36" s="56">
        <f t="shared" si="6"/>
        <v>26</v>
      </c>
      <c r="L36" s="56">
        <f t="shared" si="7"/>
        <v>13</v>
      </c>
      <c r="M36" s="73">
        <v>3</v>
      </c>
      <c r="N36"/>
      <c r="O36" s="132">
        <f t="shared" si="8"/>
        <v>0.82044444444444453</v>
      </c>
      <c r="P36" s="102"/>
    </row>
    <row r="37" spans="1:16" s="74" customFormat="1" ht="15">
      <c r="A37" s="72">
        <v>7</v>
      </c>
      <c r="B37" s="18" t="s">
        <v>66</v>
      </c>
      <c r="C37" s="3" t="s">
        <v>0</v>
      </c>
      <c r="D37" s="72">
        <v>15</v>
      </c>
      <c r="E37" s="72"/>
      <c r="F37" s="80">
        <v>30</v>
      </c>
      <c r="G37" s="80"/>
      <c r="H37" s="44"/>
      <c r="I37" s="119"/>
      <c r="J37" s="37">
        <v>4</v>
      </c>
      <c r="K37" s="56">
        <f t="shared" si="6"/>
        <v>26</v>
      </c>
      <c r="L37" s="56">
        <f t="shared" si="7"/>
        <v>13</v>
      </c>
      <c r="M37" s="73">
        <v>3</v>
      </c>
      <c r="N37"/>
      <c r="O37" s="132">
        <f t="shared" si="8"/>
        <v>0.82044444444444453</v>
      </c>
      <c r="P37" s="102"/>
    </row>
    <row r="38" spans="1:16" s="74" customFormat="1" ht="14.25">
      <c r="A38" s="72">
        <v>8</v>
      </c>
      <c r="B38" s="82" t="s">
        <v>53</v>
      </c>
      <c r="C38" s="3" t="s">
        <v>0</v>
      </c>
      <c r="D38" s="72">
        <v>30</v>
      </c>
      <c r="E38" s="72"/>
      <c r="F38" s="72"/>
      <c r="G38" s="72"/>
      <c r="H38" s="72"/>
      <c r="I38" s="119"/>
      <c r="J38" s="37">
        <v>2</v>
      </c>
      <c r="K38" s="56">
        <f t="shared" si="6"/>
        <v>18</v>
      </c>
      <c r="L38" s="56">
        <f t="shared" si="7"/>
        <v>26</v>
      </c>
      <c r="M38" s="73">
        <v>2</v>
      </c>
      <c r="N38"/>
      <c r="O38" s="132">
        <f t="shared" si="8"/>
        <v>1.6640000000000001</v>
      </c>
      <c r="P38" s="102"/>
    </row>
    <row r="39" spans="1:16" s="74" customFormat="1">
      <c r="A39" s="72">
        <v>9</v>
      </c>
      <c r="B39" s="19" t="s">
        <v>26</v>
      </c>
      <c r="C39" s="3" t="s">
        <v>0</v>
      </c>
      <c r="D39" s="72"/>
      <c r="E39" s="72">
        <v>30</v>
      </c>
      <c r="F39" s="72"/>
      <c r="G39" s="72"/>
      <c r="H39" s="72"/>
      <c r="I39" s="119"/>
      <c r="J39" s="37">
        <v>2</v>
      </c>
      <c r="K39" s="56">
        <f t="shared" si="6"/>
        <v>18</v>
      </c>
      <c r="L39" s="98">
        <f t="shared" si="7"/>
        <v>0</v>
      </c>
      <c r="M39" s="73">
        <v>2</v>
      </c>
      <c r="N39"/>
      <c r="O39" s="132">
        <f t="shared" si="8"/>
        <v>0</v>
      </c>
      <c r="P39" s="102"/>
    </row>
    <row r="40" spans="1:16" s="74" customFormat="1">
      <c r="A40" s="72">
        <v>10</v>
      </c>
      <c r="B40" s="19" t="s">
        <v>55</v>
      </c>
      <c r="C40" s="3" t="s">
        <v>2</v>
      </c>
      <c r="D40" s="72">
        <v>30</v>
      </c>
      <c r="E40" s="72">
        <v>30</v>
      </c>
      <c r="F40" s="72"/>
      <c r="G40" s="72"/>
      <c r="H40" s="44"/>
      <c r="I40" s="119"/>
      <c r="J40" s="37">
        <v>6</v>
      </c>
      <c r="K40" s="56">
        <f t="shared" si="6"/>
        <v>59</v>
      </c>
      <c r="L40" s="56">
        <f t="shared" si="7"/>
        <v>26</v>
      </c>
      <c r="M40" s="73">
        <v>5</v>
      </c>
      <c r="N40"/>
      <c r="O40" s="132">
        <f t="shared" si="8"/>
        <v>2.0626666666666669</v>
      </c>
      <c r="P40" s="102"/>
    </row>
    <row r="41" spans="1:16" s="74" customFormat="1">
      <c r="A41" s="72"/>
      <c r="B41" s="45" t="str">
        <f>CONCATENATE("Razem godz. kontaktowych        ",SUM(D41:I41))</f>
        <v>Razem godz. kontaktowych        420</v>
      </c>
      <c r="C41" s="20"/>
      <c r="D41" s="46">
        <f>SUM(D31:D40)</f>
        <v>165</v>
      </c>
      <c r="E41" s="46">
        <f>SUM(E31:E40)</f>
        <v>60</v>
      </c>
      <c r="F41" s="46">
        <f>SUM(F31:F40)</f>
        <v>165</v>
      </c>
      <c r="G41" s="46">
        <f>SUM(G31:G40)</f>
        <v>30</v>
      </c>
      <c r="H41" s="46">
        <f>SUM(H31:H40)</f>
        <v>0</v>
      </c>
      <c r="I41" s="120"/>
      <c r="J41" s="126">
        <f t="shared" ref="J41:L41" si="9">SUM(J31:J40)</f>
        <v>44</v>
      </c>
      <c r="K41" s="53">
        <f t="shared" si="9"/>
        <v>286</v>
      </c>
      <c r="L41" s="126">
        <f t="shared" si="9"/>
        <v>143</v>
      </c>
      <c r="M41" s="53">
        <f>SUM(M31:M40)</f>
        <v>30</v>
      </c>
      <c r="N41"/>
      <c r="O41" s="53">
        <v>11</v>
      </c>
      <c r="P41" s="67"/>
    </row>
    <row r="42" spans="1:16" s="74" customFormat="1">
      <c r="A42" s="41" t="s">
        <v>15</v>
      </c>
      <c r="B42" s="47"/>
      <c r="C42" s="2"/>
      <c r="M42" s="48"/>
      <c r="N42"/>
      <c r="O42" s="48"/>
      <c r="P42" s="48"/>
    </row>
    <row r="43" spans="1:16" s="74" customFormat="1">
      <c r="A43" s="72">
        <v>1</v>
      </c>
      <c r="B43" s="19" t="s">
        <v>62</v>
      </c>
      <c r="C43" s="3" t="s">
        <v>2</v>
      </c>
      <c r="D43" s="72">
        <v>15</v>
      </c>
      <c r="E43" s="72"/>
      <c r="F43" s="72"/>
      <c r="G43" s="72">
        <v>30</v>
      </c>
      <c r="H43" s="44"/>
      <c r="I43" s="119"/>
      <c r="J43" s="37">
        <v>6</v>
      </c>
      <c r="K43" s="56">
        <f t="shared" ref="K43:K51" si="10">M43*25-(D43+E43+F43+G43+H43+I43+J43)</f>
        <v>49</v>
      </c>
      <c r="L43" s="56">
        <f t="shared" ref="L43:L51" si="11">IF(D43=30,26,IF(D43=15,13,0))</f>
        <v>13</v>
      </c>
      <c r="M43" s="73">
        <v>4</v>
      </c>
      <c r="N43"/>
      <c r="O43" s="132">
        <f t="shared" ref="O43:O51" si="12">L43/25+(L43*K43/SUM(D43:I43))/25</f>
        <v>1.0862222222222222</v>
      </c>
      <c r="P43" s="102"/>
    </row>
    <row r="44" spans="1:16" s="74" customFormat="1" ht="15" customHeight="1">
      <c r="A44" s="72">
        <v>2</v>
      </c>
      <c r="B44" s="18" t="s">
        <v>77</v>
      </c>
      <c r="C44" s="3" t="s">
        <v>0</v>
      </c>
      <c r="D44" s="72">
        <v>15</v>
      </c>
      <c r="E44" s="72"/>
      <c r="F44" s="72"/>
      <c r="G44" s="72"/>
      <c r="H44" s="72">
        <v>30</v>
      </c>
      <c r="I44" s="119"/>
      <c r="J44" s="37">
        <v>4</v>
      </c>
      <c r="K44" s="56">
        <f t="shared" si="10"/>
        <v>26</v>
      </c>
      <c r="L44" s="56">
        <f t="shared" si="11"/>
        <v>13</v>
      </c>
      <c r="M44" s="73">
        <v>3</v>
      </c>
      <c r="N44"/>
      <c r="O44" s="132">
        <f t="shared" si="12"/>
        <v>0.82044444444444453</v>
      </c>
      <c r="P44" s="102"/>
    </row>
    <row r="45" spans="1:16" s="74" customFormat="1" ht="15" customHeight="1">
      <c r="A45" s="72">
        <v>3</v>
      </c>
      <c r="B45" s="18" t="s">
        <v>78</v>
      </c>
      <c r="C45" s="3" t="s">
        <v>0</v>
      </c>
      <c r="D45" s="72">
        <v>15</v>
      </c>
      <c r="E45" s="72"/>
      <c r="F45" s="72"/>
      <c r="G45" s="72"/>
      <c r="H45" s="72">
        <v>30</v>
      </c>
      <c r="I45" s="119"/>
      <c r="J45" s="37">
        <v>4</v>
      </c>
      <c r="K45" s="56">
        <f t="shared" si="10"/>
        <v>26</v>
      </c>
      <c r="L45" s="56">
        <f t="shared" si="11"/>
        <v>13</v>
      </c>
      <c r="M45" s="73">
        <v>3</v>
      </c>
      <c r="N45"/>
      <c r="O45" s="132">
        <f t="shared" si="12"/>
        <v>0.82044444444444453</v>
      </c>
      <c r="P45" s="102"/>
    </row>
    <row r="46" spans="1:16" s="74" customFormat="1" ht="15">
      <c r="A46" s="72">
        <v>4</v>
      </c>
      <c r="B46" s="18" t="s">
        <v>79</v>
      </c>
      <c r="C46" s="3" t="s">
        <v>0</v>
      </c>
      <c r="D46" s="72">
        <v>15</v>
      </c>
      <c r="E46" s="72"/>
      <c r="F46" s="80"/>
      <c r="G46" s="80">
        <v>30</v>
      </c>
      <c r="H46" s="44"/>
      <c r="I46" s="119"/>
      <c r="J46" s="37">
        <v>4</v>
      </c>
      <c r="K46" s="56">
        <f t="shared" si="10"/>
        <v>26</v>
      </c>
      <c r="L46" s="56">
        <f t="shared" si="11"/>
        <v>13</v>
      </c>
      <c r="M46" s="73">
        <v>3</v>
      </c>
      <c r="N46"/>
      <c r="O46" s="132">
        <f t="shared" si="12"/>
        <v>0.82044444444444453</v>
      </c>
      <c r="P46" s="102"/>
    </row>
    <row r="47" spans="1:16" s="74" customFormat="1" ht="14.25">
      <c r="A47" s="72">
        <v>5</v>
      </c>
      <c r="B47" s="18" t="s">
        <v>53</v>
      </c>
      <c r="C47" s="3" t="s">
        <v>0</v>
      </c>
      <c r="D47" s="72">
        <v>30</v>
      </c>
      <c r="E47" s="72"/>
      <c r="F47" s="72"/>
      <c r="G47" s="72"/>
      <c r="H47" s="44"/>
      <c r="I47" s="119"/>
      <c r="J47" s="37">
        <v>2</v>
      </c>
      <c r="K47" s="56">
        <f t="shared" si="10"/>
        <v>18</v>
      </c>
      <c r="L47" s="56">
        <f t="shared" si="11"/>
        <v>26</v>
      </c>
      <c r="M47" s="73">
        <v>2</v>
      </c>
      <c r="N47"/>
      <c r="O47" s="132">
        <f t="shared" si="12"/>
        <v>1.6640000000000001</v>
      </c>
      <c r="P47" s="102"/>
    </row>
    <row r="48" spans="1:16" s="74" customFormat="1">
      <c r="A48" s="72">
        <v>6</v>
      </c>
      <c r="B48" s="82" t="s">
        <v>61</v>
      </c>
      <c r="C48" s="3" t="s">
        <v>2</v>
      </c>
      <c r="D48" s="84">
        <v>30</v>
      </c>
      <c r="E48" s="72"/>
      <c r="F48" s="72"/>
      <c r="G48" s="72">
        <v>30</v>
      </c>
      <c r="H48" s="72"/>
      <c r="I48" s="119"/>
      <c r="J48" s="37">
        <v>6</v>
      </c>
      <c r="K48" s="56">
        <f t="shared" si="10"/>
        <v>59</v>
      </c>
      <c r="L48" s="56">
        <f t="shared" si="11"/>
        <v>26</v>
      </c>
      <c r="M48" s="73">
        <v>5</v>
      </c>
      <c r="N48"/>
      <c r="O48" s="132">
        <f t="shared" si="12"/>
        <v>2.0626666666666669</v>
      </c>
      <c r="P48" s="102"/>
    </row>
    <row r="49" spans="1:16" s="74" customFormat="1">
      <c r="A49" s="72">
        <v>7</v>
      </c>
      <c r="B49" s="19" t="s">
        <v>47</v>
      </c>
      <c r="C49" s="3" t="s">
        <v>46</v>
      </c>
      <c r="D49" s="72"/>
      <c r="E49" s="72">
        <v>30</v>
      </c>
      <c r="F49" s="72"/>
      <c r="G49" s="72"/>
      <c r="H49" s="44"/>
      <c r="I49" s="119"/>
      <c r="J49" s="37">
        <v>4</v>
      </c>
      <c r="K49" s="56">
        <f t="shared" si="10"/>
        <v>41</v>
      </c>
      <c r="L49" s="98">
        <f t="shared" si="11"/>
        <v>0</v>
      </c>
      <c r="M49" s="73">
        <v>3</v>
      </c>
      <c r="N49"/>
      <c r="O49" s="132">
        <f t="shared" si="12"/>
        <v>0</v>
      </c>
      <c r="P49" s="102"/>
    </row>
    <row r="50" spans="1:16" s="74" customFormat="1">
      <c r="A50" s="72">
        <v>8</v>
      </c>
      <c r="B50" s="18" t="s">
        <v>43</v>
      </c>
      <c r="C50" s="3" t="s">
        <v>0</v>
      </c>
      <c r="D50" s="72">
        <v>15</v>
      </c>
      <c r="E50" s="72"/>
      <c r="F50" s="72"/>
      <c r="G50" s="72">
        <v>30</v>
      </c>
      <c r="H50" s="72"/>
      <c r="I50" s="119"/>
      <c r="J50" s="37">
        <v>4</v>
      </c>
      <c r="K50" s="56">
        <f t="shared" si="10"/>
        <v>26</v>
      </c>
      <c r="L50" s="56">
        <f t="shared" si="11"/>
        <v>13</v>
      </c>
      <c r="M50" s="73">
        <v>3</v>
      </c>
      <c r="N50"/>
      <c r="O50" s="132">
        <f t="shared" si="12"/>
        <v>0.82044444444444453</v>
      </c>
      <c r="P50" s="102"/>
    </row>
    <row r="51" spans="1:16" s="74" customFormat="1">
      <c r="A51" s="72">
        <v>9</v>
      </c>
      <c r="B51" s="19" t="s">
        <v>42</v>
      </c>
      <c r="C51" s="3" t="s">
        <v>2</v>
      </c>
      <c r="D51" s="72">
        <v>30</v>
      </c>
      <c r="E51" s="72"/>
      <c r="F51" s="72"/>
      <c r="G51" s="72">
        <v>30</v>
      </c>
      <c r="H51" s="72"/>
      <c r="I51" s="119"/>
      <c r="J51" s="37">
        <v>6</v>
      </c>
      <c r="K51" s="56">
        <f t="shared" si="10"/>
        <v>34</v>
      </c>
      <c r="L51" s="56">
        <f t="shared" si="11"/>
        <v>26</v>
      </c>
      <c r="M51" s="73">
        <v>4</v>
      </c>
      <c r="N51"/>
      <c r="O51" s="132">
        <f t="shared" si="12"/>
        <v>1.6293333333333333</v>
      </c>
      <c r="P51" s="102"/>
    </row>
    <row r="52" spans="1:16" s="74" customFormat="1">
      <c r="A52" s="72"/>
      <c r="B52" s="45" t="str">
        <f>CONCATENATE("Razem godz. kontaktowych        ",SUM(D52:I52))</f>
        <v>Razem godz. kontaktowych        405</v>
      </c>
      <c r="C52" s="20"/>
      <c r="D52" s="46">
        <f>SUM(D43:D51)</f>
        <v>165</v>
      </c>
      <c r="E52" s="46">
        <f>SUM(E43:E51)</f>
        <v>30</v>
      </c>
      <c r="F52" s="46">
        <f>SUM(F43:F51)</f>
        <v>0</v>
      </c>
      <c r="G52" s="46">
        <f>SUM(G43:G51)</f>
        <v>150</v>
      </c>
      <c r="H52" s="46">
        <f>SUM(H43:H51)</f>
        <v>60</v>
      </c>
      <c r="I52" s="120"/>
      <c r="J52" s="126">
        <f t="shared" ref="J52:L52" si="13">SUM(J43:J51)</f>
        <v>40</v>
      </c>
      <c r="K52" s="53">
        <f t="shared" si="13"/>
        <v>305</v>
      </c>
      <c r="L52" s="126">
        <f t="shared" si="13"/>
        <v>143</v>
      </c>
      <c r="M52" s="53">
        <f>SUM(M43:M51)</f>
        <v>30</v>
      </c>
      <c r="N52"/>
      <c r="O52" s="53">
        <v>11</v>
      </c>
      <c r="P52" s="67"/>
    </row>
    <row r="53" spans="1:16" s="74" customFormat="1">
      <c r="A53" s="49"/>
      <c r="B53" s="50"/>
      <c r="C53" s="2"/>
      <c r="M53" s="48"/>
      <c r="N53"/>
      <c r="O53" s="48"/>
      <c r="P53" s="48"/>
    </row>
    <row r="54" spans="1:16" s="74" customFormat="1">
      <c r="A54" s="41" t="s">
        <v>16</v>
      </c>
      <c r="B54" s="50"/>
      <c r="C54" s="2"/>
      <c r="M54" s="48"/>
      <c r="N54"/>
      <c r="O54" s="48"/>
      <c r="P54" s="48"/>
    </row>
    <row r="55" spans="1:16" s="74" customFormat="1" ht="12.75" customHeight="1">
      <c r="A55" s="72">
        <v>1</v>
      </c>
      <c r="B55" s="19" t="s">
        <v>56</v>
      </c>
      <c r="C55" s="3" t="s">
        <v>2</v>
      </c>
      <c r="D55" s="85">
        <v>15</v>
      </c>
      <c r="E55" s="72"/>
      <c r="F55" s="72"/>
      <c r="G55" s="81"/>
      <c r="H55" s="72">
        <v>30</v>
      </c>
      <c r="I55" s="119"/>
      <c r="J55" s="37">
        <v>6</v>
      </c>
      <c r="K55" s="56">
        <f t="shared" ref="K55:K65" si="14">M55*25-(D55+E55+F55+G55+H55+I55+J55)</f>
        <v>49</v>
      </c>
      <c r="L55" s="56">
        <f t="shared" ref="L55:L64" si="15">IF(D55=30,26,IF(D55=15,13,0))</f>
        <v>13</v>
      </c>
      <c r="M55" s="73">
        <v>4</v>
      </c>
      <c r="N55"/>
      <c r="O55" s="132">
        <f t="shared" ref="O55:O65" si="16">L55/25+(L55*K55/SUM(D55:I55))/25</f>
        <v>1.0862222222222222</v>
      </c>
      <c r="P55" s="102"/>
    </row>
    <row r="56" spans="1:16" s="74" customFormat="1" ht="13.5" customHeight="1">
      <c r="A56" s="72">
        <v>2</v>
      </c>
      <c r="B56" s="19" t="s">
        <v>44</v>
      </c>
      <c r="C56" s="3" t="s">
        <v>0</v>
      </c>
      <c r="D56" s="72">
        <v>15</v>
      </c>
      <c r="E56" s="72"/>
      <c r="F56" s="72"/>
      <c r="G56" s="81"/>
      <c r="H56" s="81">
        <v>30</v>
      </c>
      <c r="I56" s="119"/>
      <c r="J56" s="37">
        <v>4</v>
      </c>
      <c r="K56" s="56">
        <f t="shared" si="14"/>
        <v>26</v>
      </c>
      <c r="L56" s="56">
        <f t="shared" si="15"/>
        <v>13</v>
      </c>
      <c r="M56" s="73">
        <v>3</v>
      </c>
      <c r="N56"/>
      <c r="O56" s="132">
        <f t="shared" si="16"/>
        <v>0.82044444444444453</v>
      </c>
      <c r="P56" s="102"/>
    </row>
    <row r="57" spans="1:16" s="74" customFormat="1" ht="14.25">
      <c r="A57" s="72">
        <v>3</v>
      </c>
      <c r="B57" s="18" t="s">
        <v>80</v>
      </c>
      <c r="C57" s="3" t="s">
        <v>2</v>
      </c>
      <c r="D57" s="72">
        <v>15</v>
      </c>
      <c r="E57" s="72"/>
      <c r="F57" s="72"/>
      <c r="G57" s="72"/>
      <c r="H57" s="72">
        <v>30</v>
      </c>
      <c r="I57" s="119"/>
      <c r="J57" s="37">
        <v>6</v>
      </c>
      <c r="K57" s="56">
        <f t="shared" si="14"/>
        <v>49</v>
      </c>
      <c r="L57" s="56">
        <f t="shared" si="15"/>
        <v>13</v>
      </c>
      <c r="M57" s="73">
        <v>4</v>
      </c>
      <c r="N57"/>
      <c r="O57" s="132">
        <f t="shared" si="16"/>
        <v>1.0862222222222222</v>
      </c>
      <c r="P57" s="102"/>
    </row>
    <row r="58" spans="1:16" s="74" customFormat="1" ht="14.25">
      <c r="A58" s="72">
        <v>4</v>
      </c>
      <c r="B58" s="18" t="s">
        <v>81</v>
      </c>
      <c r="C58" s="3" t="s">
        <v>0</v>
      </c>
      <c r="D58" s="72">
        <v>30</v>
      </c>
      <c r="E58" s="72"/>
      <c r="F58" s="72"/>
      <c r="G58" s="72">
        <v>30</v>
      </c>
      <c r="H58" s="72"/>
      <c r="I58" s="119"/>
      <c r="J58" s="37">
        <v>4</v>
      </c>
      <c r="K58" s="56">
        <f t="shared" si="14"/>
        <v>36</v>
      </c>
      <c r="L58" s="56">
        <f t="shared" si="15"/>
        <v>26</v>
      </c>
      <c r="M58" s="73">
        <v>4</v>
      </c>
      <c r="N58"/>
      <c r="O58" s="132">
        <f t="shared" si="16"/>
        <v>1.6640000000000001</v>
      </c>
      <c r="P58" s="102"/>
    </row>
    <row r="59" spans="1:16" s="74" customFormat="1" ht="14.25">
      <c r="A59" s="72">
        <v>5</v>
      </c>
      <c r="B59" s="18" t="s">
        <v>82</v>
      </c>
      <c r="C59" s="3" t="s">
        <v>0</v>
      </c>
      <c r="D59" s="72">
        <v>15</v>
      </c>
      <c r="E59" s="72"/>
      <c r="F59" s="72"/>
      <c r="G59" s="72">
        <v>30</v>
      </c>
      <c r="H59" s="72"/>
      <c r="I59" s="119"/>
      <c r="J59" s="37">
        <v>4</v>
      </c>
      <c r="K59" s="56">
        <f t="shared" si="14"/>
        <v>51</v>
      </c>
      <c r="L59" s="56">
        <f t="shared" si="15"/>
        <v>13</v>
      </c>
      <c r="M59" s="73">
        <v>4</v>
      </c>
      <c r="N59"/>
      <c r="O59" s="132">
        <f t="shared" si="16"/>
        <v>1.1093333333333333</v>
      </c>
      <c r="P59" s="102"/>
    </row>
    <row r="60" spans="1:16" s="74" customFormat="1" ht="14.25">
      <c r="A60" s="72">
        <v>6</v>
      </c>
      <c r="B60" s="18" t="s">
        <v>83</v>
      </c>
      <c r="C60" s="3" t="s">
        <v>0</v>
      </c>
      <c r="D60" s="72">
        <v>15</v>
      </c>
      <c r="E60" s="72"/>
      <c r="F60" s="72"/>
      <c r="G60" s="72"/>
      <c r="H60" s="72">
        <v>30</v>
      </c>
      <c r="I60" s="119"/>
      <c r="J60" s="37">
        <v>4</v>
      </c>
      <c r="K60" s="56">
        <f t="shared" si="14"/>
        <v>26</v>
      </c>
      <c r="L60" s="56">
        <f t="shared" si="15"/>
        <v>13</v>
      </c>
      <c r="M60" s="73">
        <v>3</v>
      </c>
      <c r="N60"/>
      <c r="O60" s="132">
        <f t="shared" si="16"/>
        <v>0.82044444444444453</v>
      </c>
      <c r="P60" s="102"/>
    </row>
    <row r="61" spans="1:16" s="74" customFormat="1" ht="14.25">
      <c r="A61" s="72">
        <v>7</v>
      </c>
      <c r="B61" s="18" t="s">
        <v>76</v>
      </c>
      <c r="C61" s="3" t="s">
        <v>0</v>
      </c>
      <c r="D61" s="72"/>
      <c r="E61" s="72"/>
      <c r="F61" s="72"/>
      <c r="G61" s="72"/>
      <c r="H61" s="72">
        <v>30</v>
      </c>
      <c r="I61" s="119"/>
      <c r="J61" s="37">
        <v>2</v>
      </c>
      <c r="K61" s="56">
        <f t="shared" si="14"/>
        <v>18</v>
      </c>
      <c r="L61" s="98">
        <f t="shared" si="15"/>
        <v>0</v>
      </c>
      <c r="M61" s="73">
        <v>2</v>
      </c>
      <c r="N61"/>
      <c r="O61" s="132">
        <f t="shared" si="16"/>
        <v>0</v>
      </c>
      <c r="P61" s="102"/>
    </row>
    <row r="62" spans="1:16" s="74" customFormat="1" ht="13.5" customHeight="1">
      <c r="A62" s="72">
        <v>8</v>
      </c>
      <c r="B62" s="18" t="s">
        <v>41</v>
      </c>
      <c r="C62" s="3" t="s">
        <v>0</v>
      </c>
      <c r="D62" s="72"/>
      <c r="E62" s="72"/>
      <c r="F62" s="72"/>
      <c r="G62" s="72">
        <v>30</v>
      </c>
      <c r="H62" s="72"/>
      <c r="I62" s="119"/>
      <c r="J62" s="37">
        <v>2</v>
      </c>
      <c r="K62" s="56">
        <f t="shared" si="14"/>
        <v>18</v>
      </c>
      <c r="L62" s="98">
        <f t="shared" si="15"/>
        <v>0</v>
      </c>
      <c r="M62" s="73">
        <v>2</v>
      </c>
      <c r="N62"/>
      <c r="O62" s="132">
        <f t="shared" si="16"/>
        <v>0</v>
      </c>
      <c r="P62" s="102"/>
    </row>
    <row r="63" spans="1:16" s="74" customFormat="1">
      <c r="A63" s="72">
        <v>9</v>
      </c>
      <c r="B63" s="18" t="s">
        <v>45</v>
      </c>
      <c r="C63" s="3" t="s">
        <v>0</v>
      </c>
      <c r="D63" s="72"/>
      <c r="E63" s="72"/>
      <c r="F63" s="72"/>
      <c r="G63" s="72">
        <v>45</v>
      </c>
      <c r="H63" s="72"/>
      <c r="I63" s="119"/>
      <c r="J63" s="37">
        <v>2</v>
      </c>
      <c r="K63" s="56">
        <f t="shared" si="14"/>
        <v>3</v>
      </c>
      <c r="L63" s="98">
        <f t="shared" si="15"/>
        <v>0</v>
      </c>
      <c r="M63" s="73">
        <v>2</v>
      </c>
      <c r="N63"/>
      <c r="O63" s="132">
        <f t="shared" si="16"/>
        <v>0</v>
      </c>
      <c r="P63" s="102"/>
    </row>
    <row r="64" spans="1:16" s="74" customFormat="1">
      <c r="A64" s="72">
        <v>10</v>
      </c>
      <c r="B64" s="18" t="s">
        <v>86</v>
      </c>
      <c r="C64" s="3" t="s">
        <v>0</v>
      </c>
      <c r="D64" s="72"/>
      <c r="E64" s="72">
        <v>30</v>
      </c>
      <c r="F64" s="72"/>
      <c r="G64" s="72"/>
      <c r="H64" s="72"/>
      <c r="I64" s="119"/>
      <c r="J64" s="37">
        <v>2</v>
      </c>
      <c r="K64" s="98">
        <v>0</v>
      </c>
      <c r="L64" s="98">
        <f t="shared" si="15"/>
        <v>0</v>
      </c>
      <c r="M64" s="73">
        <v>1</v>
      </c>
      <c r="N64"/>
      <c r="O64" s="132">
        <f t="shared" si="16"/>
        <v>0</v>
      </c>
      <c r="P64" s="102"/>
    </row>
    <row r="65" spans="1:20" s="74" customFormat="1">
      <c r="A65" s="72">
        <v>11</v>
      </c>
      <c r="B65" s="18" t="s">
        <v>89</v>
      </c>
      <c r="C65" s="3" t="s">
        <v>0</v>
      </c>
      <c r="D65" s="72"/>
      <c r="E65" s="72"/>
      <c r="F65" s="72"/>
      <c r="G65" s="72"/>
      <c r="H65" s="72"/>
      <c r="I65" s="119">
        <v>15</v>
      </c>
      <c r="J65" s="37">
        <v>2</v>
      </c>
      <c r="K65" s="56">
        <f t="shared" si="14"/>
        <v>8</v>
      </c>
      <c r="L65" s="56">
        <v>13</v>
      </c>
      <c r="M65" s="73">
        <v>1</v>
      </c>
      <c r="N65"/>
      <c r="O65" s="132">
        <f t="shared" si="16"/>
        <v>0.79733333333333334</v>
      </c>
      <c r="P65" s="102"/>
    </row>
    <row r="66" spans="1:20" s="74" customFormat="1">
      <c r="A66" s="72"/>
      <c r="B66" s="45" t="str">
        <f>CONCATENATE("Razem godz. kontaktowych        ",SUM(D66:I66))</f>
        <v>Razem godz. kontaktowych        435</v>
      </c>
      <c r="C66" s="20"/>
      <c r="D66" s="53">
        <f>SUM(D55:D65)</f>
        <v>105</v>
      </c>
      <c r="E66" s="53">
        <f t="shared" ref="E66:L66" si="17">SUM(E55:E65)</f>
        <v>30</v>
      </c>
      <c r="F66" s="53">
        <f t="shared" si="17"/>
        <v>0</v>
      </c>
      <c r="G66" s="53">
        <f t="shared" si="17"/>
        <v>135</v>
      </c>
      <c r="H66" s="53">
        <f t="shared" si="17"/>
        <v>150</v>
      </c>
      <c r="I66" s="121">
        <f t="shared" si="17"/>
        <v>15</v>
      </c>
      <c r="J66" s="126">
        <f t="shared" si="17"/>
        <v>38</v>
      </c>
      <c r="K66" s="53">
        <f t="shared" si="17"/>
        <v>284</v>
      </c>
      <c r="L66" s="126">
        <f t="shared" si="17"/>
        <v>104</v>
      </c>
      <c r="M66" s="53">
        <f>SUM(M55:M65)</f>
        <v>30</v>
      </c>
      <c r="N66"/>
      <c r="O66" s="53">
        <v>8</v>
      </c>
      <c r="P66" s="67"/>
    </row>
    <row r="67" spans="1:20" s="74" customFormat="1">
      <c r="A67" s="41" t="s">
        <v>17</v>
      </c>
      <c r="B67" s="51"/>
      <c r="C67" s="2"/>
      <c r="M67" s="48"/>
      <c r="N67"/>
      <c r="O67" s="48"/>
      <c r="P67" s="48"/>
    </row>
    <row r="68" spans="1:20" s="74" customFormat="1" ht="14.25">
      <c r="A68" s="72">
        <v>1</v>
      </c>
      <c r="B68" s="18" t="s">
        <v>51</v>
      </c>
      <c r="C68" s="3" t="s">
        <v>0</v>
      </c>
      <c r="D68" s="72"/>
      <c r="E68" s="72"/>
      <c r="F68" s="72"/>
      <c r="G68" s="72"/>
      <c r="H68" s="72"/>
      <c r="I68" s="119">
        <v>30</v>
      </c>
      <c r="J68" s="37">
        <v>2</v>
      </c>
      <c r="K68" s="56">
        <f t="shared" ref="K68" si="18">M68*25-(D68+E68+F68+G68+H68+I68+J68)</f>
        <v>18</v>
      </c>
      <c r="L68" s="56">
        <v>26</v>
      </c>
      <c r="M68" s="73">
        <v>2</v>
      </c>
      <c r="N68"/>
      <c r="O68" s="132">
        <f t="shared" ref="O68:O69" si="19">L68/25+(L68*K68/SUM(D68:I68))/25</f>
        <v>1.6640000000000001</v>
      </c>
      <c r="P68" s="102"/>
      <c r="S68" s="74">
        <f>24*5</f>
        <v>120</v>
      </c>
      <c r="T68" s="74">
        <v>50</v>
      </c>
    </row>
    <row r="69" spans="1:20" s="74" customFormat="1" ht="14.25">
      <c r="A69" s="72">
        <v>4</v>
      </c>
      <c r="B69" s="82" t="s">
        <v>63</v>
      </c>
      <c r="C69" s="73" t="s">
        <v>0</v>
      </c>
      <c r="D69" s="24"/>
      <c r="E69" s="24"/>
      <c r="F69" s="24"/>
      <c r="G69" s="24">
        <v>960</v>
      </c>
      <c r="H69" s="24"/>
      <c r="I69" s="122"/>
      <c r="J69" s="37">
        <v>125</v>
      </c>
      <c r="K69" s="56">
        <v>0</v>
      </c>
      <c r="L69" s="56">
        <v>125</v>
      </c>
      <c r="M69" s="73">
        <v>28</v>
      </c>
      <c r="N69"/>
      <c r="O69" s="132">
        <f t="shared" si="19"/>
        <v>5</v>
      </c>
      <c r="P69" s="102"/>
      <c r="T69" s="74">
        <v>100</v>
      </c>
    </row>
    <row r="70" spans="1:20" s="74" customFormat="1">
      <c r="A70" s="72"/>
      <c r="B70" s="45" t="str">
        <f>CONCATENATE("Razem godz. kontaktowych        ",SUM(D70:I70)-G70)</f>
        <v>Razem godz. kontaktowych        30</v>
      </c>
      <c r="C70" s="20"/>
      <c r="D70" s="53">
        <f>SUM(D68:D69)</f>
        <v>0</v>
      </c>
      <c r="E70" s="46"/>
      <c r="F70" s="46"/>
      <c r="G70" s="53">
        <f>SUM(G68:G69)</f>
        <v>960</v>
      </c>
      <c r="H70" s="53">
        <f>SUM(H68:H69)</f>
        <v>0</v>
      </c>
      <c r="I70" s="121">
        <f>SUM(I68:I69)</f>
        <v>30</v>
      </c>
      <c r="J70" s="53">
        <f t="shared" ref="J70:L70" si="20">SUM(J68:J69)</f>
        <v>127</v>
      </c>
      <c r="K70" s="53">
        <f t="shared" si="20"/>
        <v>18</v>
      </c>
      <c r="L70" s="53">
        <f t="shared" si="20"/>
        <v>151</v>
      </c>
      <c r="M70" s="53">
        <f>SUM(M68:M69)</f>
        <v>30</v>
      </c>
      <c r="N70"/>
      <c r="O70" s="53">
        <v>7</v>
      </c>
      <c r="P70" s="67"/>
      <c r="T70" s="74">
        <v>100</v>
      </c>
    </row>
    <row r="71" spans="1:20" s="74" customFormat="1" ht="14.25" customHeight="1">
      <c r="A71" s="41" t="s">
        <v>18</v>
      </c>
      <c r="B71" s="51"/>
      <c r="C71" s="2"/>
      <c r="M71" s="48"/>
      <c r="N71"/>
      <c r="O71" s="48"/>
      <c r="P71" s="48"/>
    </row>
    <row r="72" spans="1:20" s="74" customFormat="1" ht="14.25">
      <c r="A72" s="72">
        <v>1</v>
      </c>
      <c r="B72" s="77" t="s">
        <v>52</v>
      </c>
      <c r="C72" s="3" t="s">
        <v>0</v>
      </c>
      <c r="D72" s="72"/>
      <c r="E72" s="72"/>
      <c r="F72" s="72"/>
      <c r="G72" s="72"/>
      <c r="H72" s="72"/>
      <c r="I72" s="119">
        <v>30</v>
      </c>
      <c r="J72" s="37">
        <v>2</v>
      </c>
      <c r="K72" s="56">
        <f t="shared" ref="K72:K76" si="21">M72*25-(D72+E72+F72+G72+H72+I72+J72)</f>
        <v>18</v>
      </c>
      <c r="L72" s="56">
        <v>26</v>
      </c>
      <c r="M72" s="73">
        <v>2</v>
      </c>
      <c r="N72"/>
      <c r="O72" s="132">
        <f t="shared" ref="O72:O76" si="22">L72/25+(L72*K72/SUM(D72:I72))/25</f>
        <v>1.6640000000000001</v>
      </c>
      <c r="P72" s="102"/>
    </row>
    <row r="73" spans="1:20" s="74" customFormat="1">
      <c r="A73" s="72">
        <f>A72+1</f>
        <v>2</v>
      </c>
      <c r="B73" s="21" t="s">
        <v>38</v>
      </c>
      <c r="C73" s="3" t="s">
        <v>0</v>
      </c>
      <c r="D73" s="72">
        <v>15</v>
      </c>
      <c r="E73" s="72">
        <v>30</v>
      </c>
      <c r="F73" s="72"/>
      <c r="G73" s="72"/>
      <c r="H73" s="72"/>
      <c r="I73" s="119"/>
      <c r="J73" s="37">
        <v>4</v>
      </c>
      <c r="K73" s="56">
        <f t="shared" si="21"/>
        <v>51</v>
      </c>
      <c r="L73" s="56">
        <f t="shared" ref="L73" si="23">IF(D73=30,26,IF(D73=15,13,0))</f>
        <v>13</v>
      </c>
      <c r="M73" s="73">
        <v>4</v>
      </c>
      <c r="N73"/>
      <c r="O73" s="132">
        <f t="shared" si="22"/>
        <v>1.1093333333333333</v>
      </c>
      <c r="P73" s="102"/>
    </row>
    <row r="74" spans="1:20" s="74" customFormat="1" ht="14.25">
      <c r="A74" s="72">
        <v>3</v>
      </c>
      <c r="B74" s="77" t="s">
        <v>64</v>
      </c>
      <c r="C74" s="3" t="s">
        <v>0</v>
      </c>
      <c r="D74" s="72"/>
      <c r="E74" s="72"/>
      <c r="F74" s="72"/>
      <c r="G74" s="72"/>
      <c r="H74" s="72"/>
      <c r="I74" s="119"/>
      <c r="J74" s="37">
        <v>50</v>
      </c>
      <c r="K74" s="56">
        <v>375</v>
      </c>
      <c r="L74" s="56">
        <v>50</v>
      </c>
      <c r="M74" s="73">
        <v>15</v>
      </c>
      <c r="N74"/>
      <c r="O74" s="132">
        <f>L74/25+(L74*K74/K74)/25</f>
        <v>4</v>
      </c>
      <c r="P74" s="102"/>
    </row>
    <row r="75" spans="1:20" s="74" customFormat="1" ht="14.25">
      <c r="A75" s="72">
        <v>4</v>
      </c>
      <c r="B75" s="82" t="s">
        <v>68</v>
      </c>
      <c r="C75" s="3" t="s">
        <v>0</v>
      </c>
      <c r="D75" s="72"/>
      <c r="E75" s="72"/>
      <c r="F75" s="72"/>
      <c r="G75" s="72"/>
      <c r="H75" s="72">
        <v>30</v>
      </c>
      <c r="I75" s="119"/>
      <c r="J75" s="37">
        <v>2</v>
      </c>
      <c r="K75" s="56">
        <f t="shared" si="21"/>
        <v>93</v>
      </c>
      <c r="L75" s="98">
        <f t="shared" ref="L75:L76" si="24">IF(D75=30,26,IF(D75=15,13,0))</f>
        <v>0</v>
      </c>
      <c r="M75" s="73">
        <v>5</v>
      </c>
      <c r="N75"/>
      <c r="O75" s="132">
        <f t="shared" si="22"/>
        <v>0</v>
      </c>
      <c r="P75" s="102"/>
    </row>
    <row r="76" spans="1:20" s="29" customFormat="1" ht="12.75" customHeight="1">
      <c r="A76" s="72">
        <v>5</v>
      </c>
      <c r="B76" s="21" t="s">
        <v>39</v>
      </c>
      <c r="C76" s="62" t="s">
        <v>0</v>
      </c>
      <c r="D76" s="62">
        <v>15</v>
      </c>
      <c r="E76" s="62"/>
      <c r="F76" s="62"/>
      <c r="G76" s="62"/>
      <c r="H76" s="62">
        <v>30</v>
      </c>
      <c r="I76" s="123"/>
      <c r="J76" s="28">
        <v>4</v>
      </c>
      <c r="K76" s="56">
        <f t="shared" si="21"/>
        <v>51</v>
      </c>
      <c r="L76" s="56">
        <f t="shared" si="24"/>
        <v>13</v>
      </c>
      <c r="M76" s="73">
        <v>4</v>
      </c>
      <c r="N76"/>
      <c r="O76" s="132">
        <f t="shared" si="22"/>
        <v>1.1093333333333333</v>
      </c>
      <c r="P76" s="102"/>
    </row>
    <row r="77" spans="1:20" s="74" customFormat="1">
      <c r="A77" s="54"/>
      <c r="B77" s="66" t="str">
        <f>CONCATENATE("Razem godz. kontaktowych        ",SUM(D77:I77))</f>
        <v>Razem godz. kontaktowych        150</v>
      </c>
      <c r="C77" s="64">
        <f>COUNTIF(C72:C73,"E")</f>
        <v>0</v>
      </c>
      <c r="D77" s="32">
        <f>SUM(D72:D76)</f>
        <v>30</v>
      </c>
      <c r="E77" s="32">
        <f>SUM(E72:E76)</f>
        <v>30</v>
      </c>
      <c r="F77" s="32"/>
      <c r="G77" s="32">
        <f>SUM(G72:G76)</f>
        <v>0</v>
      </c>
      <c r="H77" s="32">
        <f>SUM(H72:H76)</f>
        <v>60</v>
      </c>
      <c r="I77" s="124">
        <f>SUM(I72:I76)</f>
        <v>30</v>
      </c>
      <c r="J77" s="65">
        <f t="shared" ref="J77:L77" si="25">SUM(J72:J76)</f>
        <v>62</v>
      </c>
      <c r="K77" s="65">
        <f t="shared" si="25"/>
        <v>588</v>
      </c>
      <c r="L77" s="65">
        <f t="shared" si="25"/>
        <v>102</v>
      </c>
      <c r="M77" s="65">
        <f>SUM(M72:M76)</f>
        <v>30</v>
      </c>
      <c r="N77"/>
      <c r="O77" s="65">
        <v>8</v>
      </c>
      <c r="P77" s="67"/>
    </row>
    <row r="78" spans="1:20" s="74" customFormat="1" ht="13.5" thickBot="1">
      <c r="A78" s="54"/>
      <c r="B78" s="50"/>
      <c r="C78" s="2"/>
      <c r="D78" s="48"/>
      <c r="E78" s="48"/>
      <c r="F78" s="48"/>
      <c r="G78" s="48"/>
      <c r="H78" s="48"/>
      <c r="I78" s="48"/>
      <c r="J78" s="48"/>
      <c r="K78" s="57"/>
      <c r="L78" s="57"/>
      <c r="M78" s="67"/>
      <c r="N78"/>
      <c r="O78" s="67"/>
      <c r="P78" s="67"/>
    </row>
    <row r="79" spans="1:20" s="74" customFormat="1" ht="15.75" thickBot="1">
      <c r="A79" s="54"/>
      <c r="B79" s="50"/>
      <c r="C79" s="2" t="s">
        <v>108</v>
      </c>
      <c r="D79" s="135">
        <f t="shared" ref="D79:L79" si="26">D77+D70+D66+D52+D41+D29+D18</f>
        <v>760</v>
      </c>
      <c r="E79" s="135">
        <f t="shared" si="26"/>
        <v>405</v>
      </c>
      <c r="F79" s="135">
        <f t="shared" si="26"/>
        <v>300</v>
      </c>
      <c r="G79" s="135">
        <f>G77+G70+G66+G52+G41+G29+G18-G70</f>
        <v>435</v>
      </c>
      <c r="H79" s="135">
        <f t="shared" si="26"/>
        <v>285</v>
      </c>
      <c r="I79" s="135">
        <f t="shared" si="26"/>
        <v>75</v>
      </c>
      <c r="J79" s="135">
        <f t="shared" si="26"/>
        <v>391</v>
      </c>
      <c r="K79" s="135">
        <f t="shared" si="26"/>
        <v>2145</v>
      </c>
      <c r="L79" s="135">
        <f t="shared" si="26"/>
        <v>898</v>
      </c>
      <c r="M79" s="134">
        <f>M77+M70+M66+M52+M41+M29+M18</f>
        <v>210</v>
      </c>
      <c r="N79" s="88"/>
      <c r="O79" s="135">
        <f>O77+O70+O66+O52+O41+O29+O18</f>
        <v>65</v>
      </c>
      <c r="P79" s="67"/>
    </row>
    <row r="80" spans="1:20" s="74" customFormat="1">
      <c r="A80" s="54"/>
      <c r="B80" s="50"/>
      <c r="C80" s="2"/>
      <c r="D80" s="48"/>
      <c r="E80" s="48"/>
      <c r="F80" s="48"/>
      <c r="G80" s="48"/>
      <c r="H80" s="48"/>
      <c r="I80" s="48"/>
      <c r="J80" s="48"/>
      <c r="K80" s="57"/>
      <c r="L80" s="57"/>
      <c r="M80" s="67"/>
      <c r="N80"/>
      <c r="O80" s="67"/>
      <c r="P80" s="67"/>
    </row>
    <row r="81" spans="1:16" s="74" customFormat="1" ht="14.25">
      <c r="A81" s="54"/>
      <c r="B81" s="66" t="s">
        <v>109</v>
      </c>
      <c r="C81" s="127">
        <f>M79</f>
        <v>210</v>
      </c>
      <c r="D81" s="48"/>
      <c r="E81" s="48"/>
      <c r="F81" s="74" t="s">
        <v>69</v>
      </c>
      <c r="G81" s="48"/>
      <c r="H81" s="48"/>
      <c r="I81" s="48"/>
      <c r="J81" s="48"/>
      <c r="K81" s="57"/>
      <c r="L81" s="57"/>
      <c r="M81" s="67"/>
      <c r="N81"/>
      <c r="O81" s="67"/>
      <c r="P81" s="67"/>
    </row>
    <row r="82" spans="1:16" s="74" customFormat="1" ht="15">
      <c r="A82" s="54"/>
      <c r="B82" s="128" t="s">
        <v>67</v>
      </c>
      <c r="C82" s="129">
        <f>SUM(D18:I18)+SUM(D29:I29)+SUM(D41:I41)+SUM(D52:I52)+SUM(D66:I66)+SUM(D70:I70)+SUM(D77:I77)-G70</f>
        <v>2260</v>
      </c>
      <c r="F82" s="74" t="s">
        <v>70</v>
      </c>
      <c r="L82" s="83"/>
      <c r="N82"/>
      <c r="P82" s="87"/>
    </row>
    <row r="83" spans="1:16" s="74" customFormat="1" ht="15">
      <c r="A83" s="54"/>
      <c r="B83" s="130" t="s">
        <v>110</v>
      </c>
      <c r="C83" s="129">
        <f>G70</f>
        <v>960</v>
      </c>
      <c r="F83" s="74" t="s">
        <v>71</v>
      </c>
      <c r="K83" s="83"/>
      <c r="L83" s="83"/>
      <c r="M83" s="87"/>
      <c r="N83"/>
      <c r="O83" s="87"/>
      <c r="P83" s="87"/>
    </row>
    <row r="84" spans="1:16" s="74" customFormat="1" ht="14.25">
      <c r="A84" s="6"/>
      <c r="B84" s="130" t="s">
        <v>111</v>
      </c>
      <c r="C84" s="129">
        <f>K74</f>
        <v>375</v>
      </c>
      <c r="F84" s="75" t="s">
        <v>93</v>
      </c>
      <c r="K84" s="75"/>
      <c r="L84" s="75"/>
      <c r="N84"/>
    </row>
    <row r="85" spans="1:16" s="74" customFormat="1" ht="14.25">
      <c r="A85" s="6"/>
      <c r="B85" s="130" t="s">
        <v>112</v>
      </c>
      <c r="C85" s="131">
        <f>C82+C83</f>
        <v>3220</v>
      </c>
      <c r="F85" s="75" t="s">
        <v>94</v>
      </c>
      <c r="K85" s="75"/>
      <c r="L85" s="75"/>
      <c r="N85"/>
    </row>
    <row r="86" spans="1:16" s="74" customFormat="1" ht="14.25">
      <c r="A86" s="6"/>
      <c r="F86" s="75" t="s">
        <v>116</v>
      </c>
      <c r="K86" s="75"/>
      <c r="L86" s="75"/>
    </row>
    <row r="87" spans="1:16" s="74" customFormat="1" ht="13.5" thickBot="1">
      <c r="A87" s="6"/>
      <c r="B87" s="107"/>
      <c r="C87" s="108"/>
      <c r="D87" s="108"/>
      <c r="E87" s="108"/>
      <c r="F87" s="109"/>
      <c r="G87" s="109"/>
      <c r="H87" s="109"/>
      <c r="I87" s="109"/>
      <c r="J87" s="108"/>
      <c r="K87" s="75"/>
      <c r="L87" s="75"/>
    </row>
    <row r="88" spans="1:16" s="74" customFormat="1" ht="8.4499999999999993" customHeight="1">
      <c r="A88" s="6"/>
      <c r="K88" s="75"/>
      <c r="L88" s="75"/>
    </row>
    <row r="89" spans="1:16" s="74" customFormat="1" ht="27">
      <c r="A89" s="6"/>
      <c r="B89" s="110" t="s">
        <v>95</v>
      </c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5" t="s">
        <v>96</v>
      </c>
    </row>
    <row r="90" spans="1:16" s="74" customFormat="1" ht="13.5">
      <c r="A90" s="6"/>
      <c r="B90" s="111" t="s">
        <v>97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5" t="s">
        <v>98</v>
      </c>
    </row>
    <row r="91" spans="1:16" s="74" customFormat="1" ht="13.5">
      <c r="A91" s="6"/>
      <c r="B91" s="111" t="s">
        <v>99</v>
      </c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6" t="s">
        <v>100</v>
      </c>
    </row>
    <row r="92" spans="1:16" s="74" customFormat="1" ht="13.5">
      <c r="A92" s="6"/>
      <c r="B92" s="111" t="s">
        <v>101</v>
      </c>
      <c r="E92" s="165" t="s">
        <v>102</v>
      </c>
      <c r="F92" s="165"/>
      <c r="G92" s="165"/>
      <c r="H92" s="165"/>
      <c r="I92" s="165"/>
      <c r="J92" s="165"/>
      <c r="K92" s="165"/>
      <c r="L92" s="165"/>
      <c r="M92" s="165"/>
    </row>
    <row r="93" spans="1:16" s="74" customFormat="1" ht="13.5">
      <c r="A93" s="6"/>
      <c r="B93" s="111" t="s">
        <v>103</v>
      </c>
      <c r="E93" s="158" t="s">
        <v>104</v>
      </c>
      <c r="F93" s="158"/>
      <c r="G93" s="158"/>
      <c r="H93" s="158"/>
      <c r="I93" s="158"/>
      <c r="J93" s="158"/>
      <c r="K93" s="158"/>
      <c r="L93" s="158"/>
      <c r="M93" s="158"/>
    </row>
    <row r="94" spans="1:16" s="74" customFormat="1">
      <c r="A94" s="6"/>
      <c r="K94" s="75"/>
      <c r="L94" s="75"/>
    </row>
    <row r="95" spans="1:16" s="74" customFormat="1">
      <c r="A95" s="6"/>
      <c r="K95" s="75"/>
      <c r="L95" s="75"/>
    </row>
    <row r="96" spans="1:16" s="74" customFormat="1">
      <c r="A96" s="6"/>
      <c r="K96" s="75"/>
      <c r="L96" s="75"/>
    </row>
    <row r="97" spans="1:12" s="74" customFormat="1">
      <c r="A97" s="6"/>
      <c r="K97" s="75"/>
      <c r="L97" s="75"/>
    </row>
    <row r="98" spans="1:12" s="74" customFormat="1">
      <c r="A98" s="6"/>
      <c r="K98" s="75"/>
      <c r="L98" s="75"/>
    </row>
    <row r="99" spans="1:12" s="74" customFormat="1">
      <c r="A99" s="6"/>
      <c r="K99" s="75"/>
      <c r="L99" s="75"/>
    </row>
    <row r="100" spans="1:12" s="74" customFormat="1">
      <c r="A100" s="6"/>
      <c r="K100" s="75"/>
      <c r="L100" s="75"/>
    </row>
    <row r="101" spans="1:12" s="74" customFormat="1">
      <c r="A101" s="6"/>
      <c r="K101" s="75"/>
      <c r="L101" s="75"/>
    </row>
    <row r="102" spans="1:12" s="74" customFormat="1">
      <c r="A102" s="6"/>
      <c r="K102" s="75"/>
      <c r="L102" s="75"/>
    </row>
    <row r="103" spans="1:12" s="74" customFormat="1">
      <c r="A103" s="6"/>
      <c r="K103" s="75"/>
      <c r="L103" s="75"/>
    </row>
    <row r="104" spans="1:12" s="74" customFormat="1">
      <c r="A104" s="6"/>
      <c r="K104" s="75"/>
      <c r="L104" s="75"/>
    </row>
    <row r="105" spans="1:12" s="74" customFormat="1">
      <c r="A105" s="6"/>
      <c r="K105" s="75"/>
      <c r="L105" s="75"/>
    </row>
    <row r="106" spans="1:12" s="74" customFormat="1">
      <c r="A106" s="6"/>
      <c r="K106" s="75"/>
      <c r="L106" s="75"/>
    </row>
    <row r="107" spans="1:12" s="74" customFormat="1">
      <c r="A107" s="6"/>
      <c r="K107" s="75"/>
      <c r="L107" s="75"/>
    </row>
    <row r="108" spans="1:12" s="74" customFormat="1">
      <c r="A108" s="6"/>
      <c r="K108" s="75"/>
      <c r="L108" s="75"/>
    </row>
    <row r="109" spans="1:12" s="74" customFormat="1">
      <c r="A109" s="6"/>
      <c r="K109" s="75"/>
      <c r="L109" s="75"/>
    </row>
    <row r="110" spans="1:12" s="74" customFormat="1">
      <c r="A110" s="6"/>
      <c r="K110" s="75"/>
      <c r="L110" s="75"/>
    </row>
    <row r="111" spans="1:12" s="74" customFormat="1">
      <c r="A111" s="6"/>
      <c r="K111" s="75"/>
      <c r="L111" s="75"/>
    </row>
    <row r="112" spans="1:12" s="74" customFormat="1">
      <c r="A112" s="6"/>
      <c r="K112" s="75"/>
      <c r="L112" s="75"/>
    </row>
    <row r="113" spans="1:12" s="74" customFormat="1">
      <c r="A113" s="6"/>
      <c r="K113" s="75"/>
      <c r="L113" s="75"/>
    </row>
    <row r="114" spans="1:12" s="74" customFormat="1">
      <c r="A114" s="6"/>
      <c r="K114" s="75"/>
      <c r="L114" s="75"/>
    </row>
    <row r="115" spans="1:12" s="74" customFormat="1">
      <c r="A115" s="6"/>
      <c r="K115" s="75"/>
      <c r="L115" s="75"/>
    </row>
    <row r="116" spans="1:12" s="74" customFormat="1">
      <c r="A116" s="6"/>
      <c r="K116" s="75"/>
      <c r="L116" s="75"/>
    </row>
    <row r="117" spans="1:12" s="74" customFormat="1">
      <c r="A117" s="6"/>
      <c r="K117" s="75"/>
      <c r="L117" s="75"/>
    </row>
    <row r="118" spans="1:12" s="74" customFormat="1">
      <c r="A118" s="6"/>
      <c r="K118" s="75"/>
      <c r="L118" s="75"/>
    </row>
    <row r="119" spans="1:12" s="74" customFormat="1">
      <c r="A119" s="6"/>
      <c r="K119" s="75"/>
      <c r="L119" s="75"/>
    </row>
    <row r="120" spans="1:12" s="74" customFormat="1">
      <c r="A120" s="6"/>
      <c r="K120" s="75"/>
      <c r="L120" s="75"/>
    </row>
    <row r="121" spans="1:12" s="74" customFormat="1">
      <c r="A121" s="6"/>
      <c r="K121" s="75"/>
      <c r="L121" s="75"/>
    </row>
    <row r="122" spans="1:12" s="74" customFormat="1">
      <c r="A122" s="6"/>
      <c r="K122" s="75"/>
      <c r="L122" s="75"/>
    </row>
    <row r="123" spans="1:12" s="74" customFormat="1">
      <c r="A123" s="6"/>
      <c r="K123" s="75"/>
      <c r="L123" s="75"/>
    </row>
    <row r="124" spans="1:12" s="74" customFormat="1">
      <c r="A124" s="6"/>
      <c r="K124" s="75"/>
      <c r="L124" s="75"/>
    </row>
    <row r="125" spans="1:12" s="74" customFormat="1">
      <c r="A125" s="6"/>
      <c r="K125" s="75"/>
      <c r="L125" s="75"/>
    </row>
    <row r="126" spans="1:12" s="74" customFormat="1">
      <c r="A126" s="6"/>
      <c r="K126" s="75"/>
      <c r="L126" s="75"/>
    </row>
    <row r="127" spans="1:12" s="74" customFormat="1">
      <c r="A127" s="6"/>
      <c r="K127" s="75"/>
      <c r="L127" s="75"/>
    </row>
    <row r="128" spans="1:12" s="74" customFormat="1">
      <c r="A128" s="6"/>
      <c r="K128" s="75"/>
      <c r="L128" s="75"/>
    </row>
    <row r="129" spans="1:12" s="74" customFormat="1">
      <c r="A129" s="6"/>
      <c r="K129" s="75"/>
      <c r="L129" s="75"/>
    </row>
    <row r="130" spans="1:12" s="74" customFormat="1">
      <c r="A130" s="6"/>
      <c r="K130" s="75"/>
      <c r="L130" s="75"/>
    </row>
    <row r="131" spans="1:12" s="74" customFormat="1">
      <c r="A131" s="6"/>
      <c r="K131" s="75"/>
      <c r="L131" s="75"/>
    </row>
    <row r="132" spans="1:12" s="74" customFormat="1">
      <c r="A132" s="6"/>
      <c r="K132" s="75"/>
      <c r="L132" s="75"/>
    </row>
    <row r="133" spans="1:12" s="74" customFormat="1">
      <c r="A133" s="6"/>
      <c r="K133" s="75"/>
      <c r="L133" s="75"/>
    </row>
    <row r="134" spans="1:12" s="74" customFormat="1">
      <c r="A134" s="6"/>
      <c r="K134" s="75"/>
      <c r="L134" s="75"/>
    </row>
    <row r="135" spans="1:12" s="74" customFormat="1">
      <c r="A135" s="6"/>
      <c r="K135" s="75"/>
      <c r="L135" s="75"/>
    </row>
    <row r="136" spans="1:12" s="74" customFormat="1">
      <c r="A136" s="6"/>
      <c r="K136" s="75"/>
      <c r="L136" s="75"/>
    </row>
    <row r="137" spans="1:12" s="74" customFormat="1">
      <c r="A137" s="6"/>
      <c r="K137" s="75"/>
      <c r="L137" s="75"/>
    </row>
    <row r="138" spans="1:12" s="74" customFormat="1">
      <c r="A138" s="6"/>
      <c r="K138" s="75"/>
      <c r="L138" s="75"/>
    </row>
    <row r="139" spans="1:12" s="74" customFormat="1">
      <c r="A139" s="6"/>
      <c r="K139" s="75"/>
      <c r="L139" s="75"/>
    </row>
    <row r="140" spans="1:12" s="74" customFormat="1">
      <c r="A140" s="6"/>
      <c r="K140" s="75"/>
      <c r="L140" s="75"/>
    </row>
    <row r="141" spans="1:12" s="74" customFormat="1">
      <c r="A141" s="6"/>
      <c r="K141" s="75"/>
      <c r="L141" s="75"/>
    </row>
    <row r="142" spans="1:12" s="74" customFormat="1">
      <c r="A142" s="6"/>
      <c r="K142" s="75"/>
      <c r="L142" s="75"/>
    </row>
    <row r="143" spans="1:12" s="74" customFormat="1">
      <c r="A143" s="6"/>
      <c r="K143" s="75"/>
      <c r="L143" s="75"/>
    </row>
    <row r="144" spans="1:12" s="74" customFormat="1">
      <c r="A144" s="6"/>
      <c r="K144" s="75"/>
      <c r="L144" s="75"/>
    </row>
    <row r="145" spans="1:12" s="74" customFormat="1">
      <c r="A145" s="6"/>
      <c r="K145" s="75"/>
      <c r="L145" s="75"/>
    </row>
    <row r="146" spans="1:12" s="74" customFormat="1">
      <c r="A146" s="6"/>
      <c r="K146" s="75"/>
      <c r="L146" s="75"/>
    </row>
    <row r="147" spans="1:12" s="74" customFormat="1">
      <c r="A147" s="6"/>
      <c r="K147" s="75"/>
      <c r="L147" s="75"/>
    </row>
    <row r="148" spans="1:12" s="74" customFormat="1">
      <c r="A148" s="6"/>
      <c r="K148" s="75"/>
      <c r="L148" s="75"/>
    </row>
    <row r="149" spans="1:12" s="74" customFormat="1">
      <c r="A149" s="6"/>
      <c r="K149" s="75"/>
      <c r="L149" s="75"/>
    </row>
    <row r="150" spans="1:12" s="74" customFormat="1">
      <c r="A150" s="6"/>
      <c r="K150" s="75"/>
      <c r="L150" s="75"/>
    </row>
    <row r="151" spans="1:12" s="74" customFormat="1">
      <c r="A151" s="6"/>
      <c r="K151" s="75"/>
      <c r="L151" s="75"/>
    </row>
    <row r="152" spans="1:12" s="74" customFormat="1">
      <c r="A152" s="6"/>
      <c r="K152" s="75"/>
      <c r="L152" s="75"/>
    </row>
    <row r="153" spans="1:12" s="74" customFormat="1">
      <c r="A153" s="6"/>
      <c r="K153" s="75"/>
      <c r="L153" s="75"/>
    </row>
    <row r="154" spans="1:12" s="74" customFormat="1">
      <c r="A154" s="6"/>
      <c r="K154" s="75"/>
      <c r="L154" s="75"/>
    </row>
    <row r="155" spans="1:12" s="74" customFormat="1">
      <c r="A155" s="6"/>
      <c r="K155" s="75"/>
      <c r="L155" s="75"/>
    </row>
    <row r="156" spans="1:12" s="74" customFormat="1">
      <c r="A156" s="6"/>
      <c r="K156" s="75"/>
      <c r="L156" s="75"/>
    </row>
    <row r="157" spans="1:12" s="74" customFormat="1">
      <c r="A157" s="6"/>
      <c r="K157" s="75"/>
      <c r="L157" s="75"/>
    </row>
    <row r="158" spans="1:12" s="74" customFormat="1">
      <c r="A158" s="6"/>
      <c r="K158" s="75"/>
      <c r="L158" s="75"/>
    </row>
    <row r="159" spans="1:12" s="74" customFormat="1">
      <c r="A159" s="6"/>
      <c r="K159" s="75"/>
      <c r="L159" s="75"/>
    </row>
  </sheetData>
  <mergeCells count="6">
    <mergeCell ref="E93:M93"/>
    <mergeCell ref="A6:A7"/>
    <mergeCell ref="B6:B7"/>
    <mergeCell ref="C6:C7"/>
    <mergeCell ref="D6:K6"/>
    <mergeCell ref="E92:M92"/>
  </mergeCells>
  <pageMargins left="0.25" right="0.25" top="0.75" bottom="0.75" header="0.3" footer="0.3"/>
  <pageSetup paperSize="9" scale="69" orientation="portrait" r:id="rId1"/>
  <headerFooter alignWithMargins="0"/>
  <rowBreaks count="1" manualBreakCount="1">
    <brk id="52" max="10" man="1"/>
  </rowBreaks>
  <colBreaks count="1" manualBreakCount="1">
    <brk id="13" min="1" max="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9"/>
  <sheetViews>
    <sheetView zoomScale="115" zoomScaleNormal="115" zoomScalePageLayoutView="115" workbookViewId="0">
      <pane ySplit="7" topLeftCell="A8" activePane="bottomLeft" state="frozen"/>
      <selection pane="bottomLeft" activeCell="D6" sqref="D6:K6"/>
    </sheetView>
  </sheetViews>
  <sheetFormatPr defaultRowHeight="12.75"/>
  <cols>
    <col min="1" max="1" width="3.140625" style="6" customWidth="1"/>
    <col min="2" max="2" width="45.140625" customWidth="1"/>
    <col min="3" max="3" width="8.85546875" customWidth="1"/>
    <col min="4" max="4" width="7.5703125" bestFit="1" customWidth="1"/>
    <col min="5" max="5" width="4.5703125" bestFit="1" customWidth="1"/>
    <col min="6" max="6" width="5.42578125" bestFit="1" customWidth="1"/>
    <col min="7" max="7" width="6" customWidth="1"/>
    <col min="8" max="8" width="4.42578125" customWidth="1"/>
    <col min="9" max="9" width="3.5703125" bestFit="1" customWidth="1"/>
    <col min="10" max="10" width="4.85546875" customWidth="1"/>
    <col min="11" max="11" width="5.42578125" style="55" bestFit="1" customWidth="1"/>
    <col min="12" max="12" width="5.42578125" style="55" customWidth="1"/>
    <col min="13" max="13" width="7.28515625" customWidth="1"/>
    <col min="14" max="14" width="2.85546875" customWidth="1"/>
    <col min="15" max="15" width="7.28515625" customWidth="1"/>
    <col min="16" max="16" width="2.42578125" customWidth="1"/>
    <col min="17" max="17" width="6.42578125" style="69" customWidth="1"/>
    <col min="18" max="18" width="7.140625" customWidth="1"/>
  </cols>
  <sheetData>
    <row r="1" spans="1:17" ht="67.150000000000006" customHeight="1"/>
    <row r="2" spans="1:17" ht="15.75">
      <c r="A2" s="93" t="s">
        <v>113</v>
      </c>
      <c r="B2" s="86"/>
      <c r="C2" s="86"/>
      <c r="D2" s="86"/>
      <c r="E2" s="86"/>
      <c r="F2" s="86"/>
      <c r="G2" s="86"/>
      <c r="H2" s="86"/>
      <c r="I2" s="86"/>
      <c r="J2" s="86"/>
      <c r="K2" s="94"/>
      <c r="L2" s="94"/>
      <c r="M2" s="86"/>
      <c r="O2" s="86"/>
      <c r="P2" s="86"/>
    </row>
    <row r="3" spans="1:17">
      <c r="A3" s="89" t="s">
        <v>48</v>
      </c>
      <c r="B3" s="86"/>
      <c r="C3" s="86"/>
      <c r="D3" s="86"/>
      <c r="E3" s="86"/>
      <c r="F3" s="86"/>
      <c r="G3" s="86"/>
      <c r="H3" s="86"/>
      <c r="I3" s="86"/>
      <c r="J3" s="86"/>
      <c r="K3" s="94"/>
      <c r="L3" s="94"/>
      <c r="M3" s="86"/>
      <c r="O3" s="86"/>
      <c r="P3" s="86"/>
    </row>
    <row r="4" spans="1:17">
      <c r="A4" s="89" t="s">
        <v>88</v>
      </c>
      <c r="B4" s="86"/>
      <c r="C4" s="86"/>
      <c r="D4" s="86"/>
      <c r="E4" s="86"/>
      <c r="F4" s="86"/>
      <c r="G4" s="86"/>
      <c r="H4" s="86"/>
      <c r="I4" s="86"/>
      <c r="J4" s="86"/>
      <c r="K4" s="94"/>
      <c r="L4" s="94"/>
      <c r="M4" s="86"/>
      <c r="O4" s="86"/>
      <c r="P4" s="86"/>
    </row>
    <row r="5" spans="1:17">
      <c r="A5" s="95" t="s">
        <v>115</v>
      </c>
      <c r="B5" s="86"/>
      <c r="C5" s="86"/>
      <c r="D5" s="86"/>
      <c r="E5" s="86"/>
      <c r="F5" s="86"/>
      <c r="G5" s="86"/>
      <c r="H5" s="86"/>
      <c r="I5" s="86"/>
      <c r="J5" s="86"/>
      <c r="K5" s="94"/>
      <c r="L5" s="94"/>
      <c r="M5" s="86"/>
      <c r="O5" s="86"/>
      <c r="P5" s="86"/>
    </row>
    <row r="6" spans="1:17" s="25" customFormat="1" ht="16.5">
      <c r="A6" s="159" t="s">
        <v>29</v>
      </c>
      <c r="B6" s="160" t="s">
        <v>30</v>
      </c>
      <c r="C6" s="161" t="s">
        <v>32</v>
      </c>
      <c r="D6" s="162" t="s">
        <v>31</v>
      </c>
      <c r="E6" s="163"/>
      <c r="F6" s="163"/>
      <c r="G6" s="163"/>
      <c r="H6" s="163"/>
      <c r="I6" s="163"/>
      <c r="J6" s="163"/>
      <c r="K6" s="164"/>
      <c r="L6" s="101"/>
      <c r="M6" s="58" t="s">
        <v>50</v>
      </c>
      <c r="N6"/>
      <c r="O6" s="58" t="s">
        <v>50</v>
      </c>
      <c r="P6" s="26"/>
      <c r="Q6" s="70"/>
    </row>
    <row r="7" spans="1:17" s="25" customFormat="1" ht="18">
      <c r="A7" s="159"/>
      <c r="B7" s="160"/>
      <c r="C7" s="161"/>
      <c r="D7" s="106" t="s">
        <v>33</v>
      </c>
      <c r="E7" s="106" t="s">
        <v>34</v>
      </c>
      <c r="F7" s="106" t="s">
        <v>35</v>
      </c>
      <c r="G7" s="106" t="s">
        <v>36</v>
      </c>
      <c r="H7" s="106" t="s">
        <v>1</v>
      </c>
      <c r="I7" s="106" t="s">
        <v>4</v>
      </c>
      <c r="J7" s="136" t="s">
        <v>105</v>
      </c>
      <c r="K7" s="136" t="s">
        <v>106</v>
      </c>
      <c r="L7" s="136" t="s">
        <v>107</v>
      </c>
      <c r="M7" s="59" t="s">
        <v>49</v>
      </c>
      <c r="N7"/>
      <c r="O7" s="59" t="s">
        <v>49</v>
      </c>
      <c r="P7" s="26"/>
      <c r="Q7" s="70"/>
    </row>
    <row r="8" spans="1:17" s="25" customFormat="1" ht="14.25" customHeight="1">
      <c r="A8" s="96" t="s">
        <v>14</v>
      </c>
      <c r="B8" s="26"/>
      <c r="C8" s="26"/>
      <c r="D8" s="26"/>
      <c r="E8" s="26"/>
      <c r="F8" s="26"/>
      <c r="G8" s="26"/>
      <c r="H8" s="26"/>
      <c r="I8" s="26"/>
      <c r="J8" s="26"/>
      <c r="M8" s="26" t="s">
        <v>91</v>
      </c>
      <c r="N8"/>
      <c r="O8" s="26" t="s">
        <v>92</v>
      </c>
      <c r="P8" s="26"/>
      <c r="Q8" s="70" t="s">
        <v>59</v>
      </c>
    </row>
    <row r="9" spans="1:17" s="29" customFormat="1" ht="12.75" customHeight="1">
      <c r="A9" s="27">
        <v>1</v>
      </c>
      <c r="B9" s="7" t="s">
        <v>6</v>
      </c>
      <c r="C9" s="3" t="s">
        <v>2</v>
      </c>
      <c r="D9" s="73">
        <v>16</v>
      </c>
      <c r="E9" s="73">
        <v>16</v>
      </c>
      <c r="F9" s="73"/>
      <c r="G9" s="28"/>
      <c r="H9" s="28"/>
      <c r="I9" s="28"/>
      <c r="J9" s="137">
        <v>6</v>
      </c>
      <c r="K9" s="138">
        <f>M9*25-(D9+E9+F9+G9+H9+I9+J9)</f>
        <v>87</v>
      </c>
      <c r="L9" s="138">
        <f>IF(D9=16,12,IF(D9=8,6,0))</f>
        <v>12</v>
      </c>
      <c r="M9" s="73">
        <v>5</v>
      </c>
      <c r="N9"/>
      <c r="O9" s="132">
        <f>L9/25+(L9*K9/SUM(D9:I9))/25</f>
        <v>1.7849999999999999</v>
      </c>
      <c r="P9" s="102"/>
      <c r="Q9" s="76" t="s">
        <v>58</v>
      </c>
    </row>
    <row r="10" spans="1:17" s="29" customFormat="1" ht="12.75" customHeight="1">
      <c r="A10" s="27">
        <v>2</v>
      </c>
      <c r="B10" s="8" t="s">
        <v>7</v>
      </c>
      <c r="C10" s="4" t="s">
        <v>2</v>
      </c>
      <c r="D10" s="15">
        <v>16</v>
      </c>
      <c r="E10" s="15">
        <v>16</v>
      </c>
      <c r="F10" s="15"/>
      <c r="G10" s="28"/>
      <c r="H10" s="28"/>
      <c r="I10" s="28"/>
      <c r="J10" s="137">
        <v>6</v>
      </c>
      <c r="K10" s="138">
        <f t="shared" ref="K10:K17" si="0">M10*25-(D10+E10+F10+G10+H10+I10+J10)</f>
        <v>87</v>
      </c>
      <c r="L10" s="138">
        <f t="shared" ref="L10:L17" si="1">IF(D10=16,12,IF(D10=8,6,0))</f>
        <v>12</v>
      </c>
      <c r="M10" s="73">
        <v>5</v>
      </c>
      <c r="N10"/>
      <c r="O10" s="132">
        <f t="shared" ref="O10:O15" si="2">L10/25+(L10*K10/SUM(D10:I10))/25</f>
        <v>1.7849999999999999</v>
      </c>
      <c r="P10" s="102"/>
      <c r="Q10" s="76" t="s">
        <v>58</v>
      </c>
    </row>
    <row r="11" spans="1:17" s="29" customFormat="1" ht="12.75" customHeight="1">
      <c r="A11" s="27">
        <v>3</v>
      </c>
      <c r="B11" s="8" t="s">
        <v>60</v>
      </c>
      <c r="C11" s="4" t="s">
        <v>0</v>
      </c>
      <c r="D11" s="15">
        <v>8</v>
      </c>
      <c r="E11" s="15"/>
      <c r="F11" s="78">
        <v>24</v>
      </c>
      <c r="G11" s="79"/>
      <c r="H11" s="28"/>
      <c r="I11" s="28"/>
      <c r="J11" s="137">
        <v>4</v>
      </c>
      <c r="K11" s="138">
        <f t="shared" si="0"/>
        <v>89</v>
      </c>
      <c r="L11" s="138">
        <f t="shared" si="1"/>
        <v>6</v>
      </c>
      <c r="M11" s="73">
        <v>5</v>
      </c>
      <c r="N11"/>
      <c r="O11" s="132">
        <f t="shared" si="2"/>
        <v>0.90749999999999997</v>
      </c>
      <c r="P11" s="102"/>
      <c r="Q11" s="71"/>
    </row>
    <row r="12" spans="1:17" s="29" customFormat="1" ht="12.75" customHeight="1">
      <c r="A12" s="30">
        <v>4</v>
      </c>
      <c r="B12" s="7" t="s">
        <v>8</v>
      </c>
      <c r="C12" s="3" t="s">
        <v>0</v>
      </c>
      <c r="D12" s="73">
        <v>8</v>
      </c>
      <c r="E12" s="73">
        <v>8</v>
      </c>
      <c r="F12" s="73"/>
      <c r="G12" s="28"/>
      <c r="H12" s="28"/>
      <c r="I12" s="28"/>
      <c r="J12" s="137">
        <v>4</v>
      </c>
      <c r="K12" s="138">
        <f t="shared" si="0"/>
        <v>55</v>
      </c>
      <c r="L12" s="138">
        <f t="shared" si="1"/>
        <v>6</v>
      </c>
      <c r="M12" s="73">
        <v>3</v>
      </c>
      <c r="N12"/>
      <c r="O12" s="132">
        <f t="shared" si="2"/>
        <v>1.0649999999999999</v>
      </c>
      <c r="P12" s="102"/>
      <c r="Q12" s="76" t="s">
        <v>58</v>
      </c>
    </row>
    <row r="13" spans="1:17" s="29" customFormat="1" ht="12.75" customHeight="1">
      <c r="A13" s="27">
        <v>5</v>
      </c>
      <c r="B13" s="7" t="s">
        <v>9</v>
      </c>
      <c r="C13" s="3" t="s">
        <v>2</v>
      </c>
      <c r="D13" s="73">
        <v>16</v>
      </c>
      <c r="E13" s="73">
        <v>8</v>
      </c>
      <c r="F13" s="78">
        <v>16</v>
      </c>
      <c r="G13" s="79"/>
      <c r="H13" s="28"/>
      <c r="I13" s="28"/>
      <c r="J13" s="137">
        <v>8</v>
      </c>
      <c r="K13" s="138">
        <f t="shared" si="0"/>
        <v>102</v>
      </c>
      <c r="L13" s="138">
        <f t="shared" si="1"/>
        <v>12</v>
      </c>
      <c r="M13" s="73">
        <v>6</v>
      </c>
      <c r="N13"/>
      <c r="O13" s="132">
        <f t="shared" si="2"/>
        <v>1.704</v>
      </c>
      <c r="P13" s="102"/>
      <c r="Q13" s="76" t="s">
        <v>58</v>
      </c>
    </row>
    <row r="14" spans="1:17" s="74" customFormat="1" ht="12.75" customHeight="1">
      <c r="A14" s="30">
        <v>6</v>
      </c>
      <c r="B14" s="11" t="s">
        <v>23</v>
      </c>
      <c r="C14" s="73" t="s">
        <v>0</v>
      </c>
      <c r="D14" s="72">
        <v>8</v>
      </c>
      <c r="E14" s="24"/>
      <c r="F14" s="24"/>
      <c r="G14" s="24">
        <v>16</v>
      </c>
      <c r="H14" s="37"/>
      <c r="I14" s="37"/>
      <c r="J14" s="139">
        <v>4</v>
      </c>
      <c r="K14" s="138">
        <f t="shared" si="0"/>
        <v>47</v>
      </c>
      <c r="L14" s="138">
        <f t="shared" si="1"/>
        <v>6</v>
      </c>
      <c r="M14" s="73">
        <v>3</v>
      </c>
      <c r="N14"/>
      <c r="O14" s="132">
        <f t="shared" si="2"/>
        <v>0.71</v>
      </c>
      <c r="P14" s="102"/>
      <c r="Q14" s="76" t="s">
        <v>58</v>
      </c>
    </row>
    <row r="15" spans="1:17" s="29" customFormat="1" ht="12.75" customHeight="1">
      <c r="A15" s="72">
        <v>7</v>
      </c>
      <c r="B15" s="82" t="s">
        <v>22</v>
      </c>
      <c r="C15" s="3" t="s">
        <v>0</v>
      </c>
      <c r="D15" s="3">
        <v>10</v>
      </c>
      <c r="E15" s="3"/>
      <c r="F15" s="3"/>
      <c r="G15" s="3"/>
      <c r="H15" s="3"/>
      <c r="I15" s="52"/>
      <c r="J15" s="140">
        <v>2</v>
      </c>
      <c r="K15" s="138">
        <f t="shared" si="0"/>
        <v>13</v>
      </c>
      <c r="L15" s="141">
        <f t="shared" si="1"/>
        <v>0</v>
      </c>
      <c r="M15" s="73">
        <v>1</v>
      </c>
      <c r="N15"/>
      <c r="O15" s="132">
        <f t="shared" si="2"/>
        <v>0</v>
      </c>
      <c r="P15" s="102"/>
      <c r="Q15" s="76" t="s">
        <v>58</v>
      </c>
    </row>
    <row r="16" spans="1:17" s="74" customFormat="1" ht="12.75" customHeight="1">
      <c r="A16" s="30">
        <v>8</v>
      </c>
      <c r="B16" s="154" t="s">
        <v>37</v>
      </c>
      <c r="C16" s="5" t="s">
        <v>0</v>
      </c>
      <c r="D16" s="24"/>
      <c r="E16" s="24">
        <v>16</v>
      </c>
      <c r="F16" s="24"/>
      <c r="G16" s="24"/>
      <c r="H16" s="37"/>
      <c r="I16" s="37"/>
      <c r="J16" s="139">
        <v>2</v>
      </c>
      <c r="K16" s="141">
        <v>0</v>
      </c>
      <c r="L16" s="141">
        <f t="shared" si="1"/>
        <v>0</v>
      </c>
      <c r="M16" s="97">
        <v>0</v>
      </c>
      <c r="N16"/>
      <c r="O16" s="132">
        <v>0</v>
      </c>
      <c r="P16" s="103"/>
      <c r="Q16" s="76"/>
    </row>
    <row r="17" spans="1:20" s="29" customFormat="1" ht="12.75" customHeight="1">
      <c r="A17" s="30">
        <v>9</v>
      </c>
      <c r="B17" s="8" t="s">
        <v>24</v>
      </c>
      <c r="C17" s="4" t="s">
        <v>0</v>
      </c>
      <c r="D17" s="15"/>
      <c r="E17" s="15">
        <v>16</v>
      </c>
      <c r="F17" s="15"/>
      <c r="G17" s="28"/>
      <c r="H17" s="28"/>
      <c r="I17" s="28"/>
      <c r="J17" s="137">
        <v>2</v>
      </c>
      <c r="K17" s="138">
        <f t="shared" si="0"/>
        <v>32</v>
      </c>
      <c r="L17" s="141">
        <f t="shared" si="1"/>
        <v>0</v>
      </c>
      <c r="M17" s="73">
        <v>2</v>
      </c>
      <c r="N17"/>
      <c r="O17" s="132">
        <v>0</v>
      </c>
      <c r="P17" s="102"/>
      <c r="Q17" s="71"/>
    </row>
    <row r="18" spans="1:20" s="29" customFormat="1" ht="12.75" customHeight="1">
      <c r="A18" s="31"/>
      <c r="B18" s="13" t="str">
        <f>CONCATENATE("Razem godz. kontaktowych        ",SUM(D18:I18))</f>
        <v>Razem godz. kontaktowych        218</v>
      </c>
      <c r="C18" s="14"/>
      <c r="D18" s="32">
        <f>SUM(D9:D17)</f>
        <v>82</v>
      </c>
      <c r="E18" s="32">
        <f>SUM(E9:E17)</f>
        <v>80</v>
      </c>
      <c r="F18" s="32">
        <f>SUM(F9:F17)</f>
        <v>40</v>
      </c>
      <c r="G18" s="32">
        <f>SUM(G9:G17)</f>
        <v>16</v>
      </c>
      <c r="H18" s="32"/>
      <c r="I18" s="32"/>
      <c r="J18" s="142">
        <f>SUM(J9:J17)</f>
        <v>38</v>
      </c>
      <c r="K18" s="143">
        <f>SUM(K9:K17)</f>
        <v>512</v>
      </c>
      <c r="L18" s="142">
        <f>SUM(L9:L17)</f>
        <v>54</v>
      </c>
      <c r="M18" s="60">
        <f>SUM(M9:M17)</f>
        <v>30</v>
      </c>
      <c r="N18"/>
      <c r="O18" s="105">
        <v>10</v>
      </c>
      <c r="P18" s="104"/>
      <c r="Q18" s="71"/>
      <c r="T18" s="29">
        <f>300/15</f>
        <v>20</v>
      </c>
    </row>
    <row r="19" spans="1:20" s="74" customFormat="1" ht="12.75" customHeight="1">
      <c r="A19" s="33" t="s">
        <v>10</v>
      </c>
      <c r="B19" s="34"/>
      <c r="C19" s="35"/>
      <c r="J19" s="144"/>
      <c r="K19" s="144"/>
      <c r="L19" s="144"/>
      <c r="M19" s="61"/>
      <c r="N19"/>
      <c r="O19" s="61"/>
      <c r="P19" s="61"/>
      <c r="Q19" s="76"/>
    </row>
    <row r="20" spans="1:20" s="74" customFormat="1" ht="12.75" customHeight="1">
      <c r="A20" s="36">
        <v>1</v>
      </c>
      <c r="B20" s="10" t="s">
        <v>28</v>
      </c>
      <c r="C20" s="1" t="s">
        <v>2</v>
      </c>
      <c r="D20" s="24">
        <v>8</v>
      </c>
      <c r="E20" s="24"/>
      <c r="F20" s="80">
        <v>16</v>
      </c>
      <c r="G20" s="80"/>
      <c r="H20" s="37"/>
      <c r="I20" s="37"/>
      <c r="J20" s="139">
        <v>6</v>
      </c>
      <c r="K20" s="138">
        <f t="shared" ref="K20:K28" si="3">M20*25-(D20+E20+F20+G20+H20+I20+J20)</f>
        <v>70</v>
      </c>
      <c r="L20" s="141">
        <f t="shared" ref="L20:L28" si="4">IF(D20=16,12,IF(D20=8,6,0))</f>
        <v>6</v>
      </c>
      <c r="M20" s="73">
        <v>4</v>
      </c>
      <c r="N20"/>
      <c r="O20" s="132">
        <f t="shared" ref="O20:O28" si="5">L20/25+(L20*K20/SUM(D20:I20))/25</f>
        <v>0.94</v>
      </c>
      <c r="P20" s="102"/>
      <c r="Q20" s="76" t="s">
        <v>58</v>
      </c>
    </row>
    <row r="21" spans="1:20" s="39" customFormat="1" ht="12.75" customHeight="1">
      <c r="A21" s="30">
        <f>A20+1</f>
        <v>2</v>
      </c>
      <c r="B21" s="7" t="s">
        <v>5</v>
      </c>
      <c r="C21" s="3" t="s">
        <v>2</v>
      </c>
      <c r="D21" s="73">
        <v>16</v>
      </c>
      <c r="E21" s="73">
        <v>16</v>
      </c>
      <c r="F21" s="73"/>
      <c r="G21" s="73"/>
      <c r="H21" s="38"/>
      <c r="I21" s="38"/>
      <c r="J21" s="145">
        <v>6</v>
      </c>
      <c r="K21" s="138">
        <f t="shared" si="3"/>
        <v>87</v>
      </c>
      <c r="L21" s="141">
        <f t="shared" si="4"/>
        <v>12</v>
      </c>
      <c r="M21" s="73">
        <v>5</v>
      </c>
      <c r="N21"/>
      <c r="O21" s="132">
        <f t="shared" si="5"/>
        <v>1.7849999999999999</v>
      </c>
      <c r="P21" s="102"/>
      <c r="Q21" s="76" t="s">
        <v>58</v>
      </c>
    </row>
    <row r="22" spans="1:20" s="74" customFormat="1" ht="12.75" customHeight="1">
      <c r="A22" s="30">
        <v>3</v>
      </c>
      <c r="B22" s="12" t="s">
        <v>11</v>
      </c>
      <c r="C22" s="73" t="s">
        <v>0</v>
      </c>
      <c r="D22" s="24">
        <v>8</v>
      </c>
      <c r="E22" s="24"/>
      <c r="F22" s="24"/>
      <c r="G22" s="24">
        <v>16</v>
      </c>
      <c r="H22" s="37"/>
      <c r="I22" s="37"/>
      <c r="J22" s="139">
        <v>4</v>
      </c>
      <c r="K22" s="138">
        <f t="shared" si="3"/>
        <v>47</v>
      </c>
      <c r="L22" s="141">
        <f t="shared" si="4"/>
        <v>6</v>
      </c>
      <c r="M22" s="73">
        <v>3</v>
      </c>
      <c r="N22"/>
      <c r="O22" s="132">
        <f t="shared" si="5"/>
        <v>0.71</v>
      </c>
      <c r="P22" s="102"/>
      <c r="Q22" s="76" t="s">
        <v>58</v>
      </c>
    </row>
    <row r="23" spans="1:20" s="74" customFormat="1">
      <c r="A23" s="72">
        <v>4</v>
      </c>
      <c r="B23" s="18" t="s">
        <v>57</v>
      </c>
      <c r="C23" s="3" t="s">
        <v>2</v>
      </c>
      <c r="D23" s="72">
        <v>16</v>
      </c>
      <c r="E23" s="72">
        <v>8</v>
      </c>
      <c r="F23" s="72"/>
      <c r="G23" s="72"/>
      <c r="H23" s="72">
        <v>8</v>
      </c>
      <c r="I23" s="44"/>
      <c r="J23" s="146">
        <v>8</v>
      </c>
      <c r="K23" s="138">
        <f t="shared" si="3"/>
        <v>60</v>
      </c>
      <c r="L23" s="141">
        <f t="shared" si="4"/>
        <v>12</v>
      </c>
      <c r="M23" s="73">
        <v>4</v>
      </c>
      <c r="N23"/>
      <c r="O23" s="132">
        <f t="shared" si="5"/>
        <v>1.38</v>
      </c>
      <c r="P23" s="102"/>
      <c r="Q23" s="76"/>
    </row>
    <row r="24" spans="1:20" s="74" customFormat="1" ht="12.75" customHeight="1">
      <c r="A24" s="30">
        <v>5</v>
      </c>
      <c r="B24" s="11" t="s">
        <v>12</v>
      </c>
      <c r="C24" s="73" t="s">
        <v>2</v>
      </c>
      <c r="D24" s="24">
        <v>16</v>
      </c>
      <c r="E24" s="24"/>
      <c r="F24" s="80">
        <v>16</v>
      </c>
      <c r="G24" s="80"/>
      <c r="H24" s="37"/>
      <c r="I24" s="37"/>
      <c r="J24" s="139">
        <v>6</v>
      </c>
      <c r="K24" s="138">
        <f t="shared" si="3"/>
        <v>87</v>
      </c>
      <c r="L24" s="141">
        <f t="shared" si="4"/>
        <v>12</v>
      </c>
      <c r="M24" s="73">
        <v>5</v>
      </c>
      <c r="N24"/>
      <c r="O24" s="132">
        <f t="shared" si="5"/>
        <v>1.7849999999999999</v>
      </c>
      <c r="P24" s="102"/>
      <c r="Q24" s="76" t="s">
        <v>58</v>
      </c>
    </row>
    <row r="25" spans="1:20" s="74" customFormat="1" ht="12.75" customHeight="1">
      <c r="A25" s="30">
        <v>6</v>
      </c>
      <c r="B25" s="22" t="s">
        <v>21</v>
      </c>
      <c r="C25" s="1" t="s">
        <v>0</v>
      </c>
      <c r="D25" s="24">
        <v>8</v>
      </c>
      <c r="E25" s="24"/>
      <c r="F25" s="24"/>
      <c r="G25" s="24">
        <v>16</v>
      </c>
      <c r="H25" s="37"/>
      <c r="I25" s="37"/>
      <c r="J25" s="139">
        <v>4</v>
      </c>
      <c r="K25" s="138">
        <f t="shared" si="3"/>
        <v>47</v>
      </c>
      <c r="L25" s="141">
        <f t="shared" si="4"/>
        <v>6</v>
      </c>
      <c r="M25" s="73">
        <v>3</v>
      </c>
      <c r="N25"/>
      <c r="O25" s="132">
        <f t="shared" si="5"/>
        <v>0.71</v>
      </c>
      <c r="P25" s="102"/>
      <c r="Q25" s="76" t="s">
        <v>58</v>
      </c>
    </row>
    <row r="26" spans="1:20" s="74" customFormat="1" ht="15" customHeight="1">
      <c r="A26" s="72">
        <v>7</v>
      </c>
      <c r="B26" s="18" t="s">
        <v>65</v>
      </c>
      <c r="C26" s="3" t="s">
        <v>0</v>
      </c>
      <c r="D26" s="72">
        <v>8</v>
      </c>
      <c r="E26" s="72"/>
      <c r="F26" s="72"/>
      <c r="G26" s="81">
        <v>16</v>
      </c>
      <c r="H26" s="81"/>
      <c r="I26" s="44"/>
      <c r="J26" s="147">
        <v>4</v>
      </c>
      <c r="K26" s="138">
        <f t="shared" si="3"/>
        <v>72</v>
      </c>
      <c r="L26" s="141">
        <f t="shared" si="4"/>
        <v>6</v>
      </c>
      <c r="M26" s="73">
        <v>4</v>
      </c>
      <c r="N26"/>
      <c r="O26" s="132">
        <f t="shared" si="5"/>
        <v>0.96</v>
      </c>
      <c r="P26" s="102"/>
      <c r="Q26" s="76" t="s">
        <v>58</v>
      </c>
    </row>
    <row r="27" spans="1:20" s="74" customFormat="1" ht="12.75" customHeight="1">
      <c r="A27" s="30">
        <v>8</v>
      </c>
      <c r="B27" s="154" t="s">
        <v>37</v>
      </c>
      <c r="C27" s="5" t="s">
        <v>0</v>
      </c>
      <c r="D27" s="24"/>
      <c r="E27" s="24">
        <v>16</v>
      </c>
      <c r="F27" s="24"/>
      <c r="G27" s="24"/>
      <c r="H27" s="37"/>
      <c r="I27" s="37"/>
      <c r="J27" s="139">
        <v>2</v>
      </c>
      <c r="K27" s="141">
        <v>0</v>
      </c>
      <c r="L27" s="141">
        <f t="shared" si="4"/>
        <v>0</v>
      </c>
      <c r="M27" s="97">
        <v>0</v>
      </c>
      <c r="N27"/>
      <c r="O27" s="132">
        <f t="shared" si="5"/>
        <v>0</v>
      </c>
      <c r="P27" s="103"/>
      <c r="Q27" s="76"/>
    </row>
    <row r="28" spans="1:20" s="74" customFormat="1" ht="12.75" customHeight="1">
      <c r="A28" s="30">
        <v>9</v>
      </c>
      <c r="B28" s="23" t="s">
        <v>25</v>
      </c>
      <c r="C28" s="1" t="s">
        <v>0</v>
      </c>
      <c r="D28" s="24"/>
      <c r="E28" s="24">
        <v>16</v>
      </c>
      <c r="F28" s="24"/>
      <c r="G28" s="24"/>
      <c r="H28" s="37"/>
      <c r="I28" s="37"/>
      <c r="J28" s="139">
        <v>2</v>
      </c>
      <c r="K28" s="138">
        <f t="shared" si="3"/>
        <v>32</v>
      </c>
      <c r="L28" s="141">
        <f t="shared" si="4"/>
        <v>0</v>
      </c>
      <c r="M28" s="73">
        <v>2</v>
      </c>
      <c r="N28"/>
      <c r="O28" s="132">
        <f t="shared" si="5"/>
        <v>0</v>
      </c>
      <c r="P28" s="102"/>
      <c r="Q28" s="76"/>
    </row>
    <row r="29" spans="1:20" s="74" customFormat="1" ht="12.75" customHeight="1">
      <c r="A29" s="72"/>
      <c r="B29" s="16" t="str">
        <f>CONCATENATE("Razem godz. kontaktowych        ",SUM(D29:I29))</f>
        <v>Razem godz. kontaktowych        224</v>
      </c>
      <c r="C29" s="17"/>
      <c r="D29" s="40">
        <f>SUM(D20:D28)</f>
        <v>80</v>
      </c>
      <c r="E29" s="40">
        <f>SUM(E20:E28)</f>
        <v>56</v>
      </c>
      <c r="F29" s="40">
        <f>SUM(F20:F28)</f>
        <v>32</v>
      </c>
      <c r="G29" s="40">
        <f>SUM(G20:G28)</f>
        <v>48</v>
      </c>
      <c r="H29" s="40">
        <f>SUM(H20:H28)</f>
        <v>8</v>
      </c>
      <c r="I29" s="40"/>
      <c r="J29" s="148">
        <f>SUM(J20:J28)</f>
        <v>42</v>
      </c>
      <c r="K29" s="149">
        <f>SUM(K20:K28)</f>
        <v>502</v>
      </c>
      <c r="L29" s="148">
        <f>SUM(L20:L28)</f>
        <v>60</v>
      </c>
      <c r="M29" s="40">
        <f>SUM(M20:M28)</f>
        <v>30</v>
      </c>
      <c r="N29"/>
      <c r="O29" s="133">
        <v>10</v>
      </c>
      <c r="P29" s="48"/>
      <c r="Q29" s="76"/>
    </row>
    <row r="30" spans="1:20" s="74" customFormat="1">
      <c r="A30" s="41" t="s">
        <v>13</v>
      </c>
      <c r="C30" s="42"/>
      <c r="D30" s="43"/>
      <c r="J30" s="144"/>
      <c r="K30" s="144"/>
      <c r="L30" s="144"/>
      <c r="M30" s="43"/>
      <c r="N30"/>
      <c r="O30" s="43"/>
      <c r="P30" s="43"/>
      <c r="Q30" s="76"/>
    </row>
    <row r="31" spans="1:20" s="74" customFormat="1" ht="15">
      <c r="A31" s="72">
        <v>1</v>
      </c>
      <c r="B31" s="19" t="s">
        <v>27</v>
      </c>
      <c r="C31" s="3" t="s">
        <v>2</v>
      </c>
      <c r="D31" s="72">
        <v>8</v>
      </c>
      <c r="E31" s="72"/>
      <c r="F31" s="80">
        <v>16</v>
      </c>
      <c r="G31" s="80"/>
      <c r="H31" s="72"/>
      <c r="I31" s="44"/>
      <c r="J31" s="139">
        <v>6</v>
      </c>
      <c r="K31" s="138">
        <f t="shared" ref="K31:K40" si="6">M31*25-(D31+E31+F31+G31+H31+I31+J31)</f>
        <v>45</v>
      </c>
      <c r="L31" s="141">
        <f t="shared" ref="L31:L40" si="7">IF(D31=16,12,IF(D31=8,6,0))</f>
        <v>6</v>
      </c>
      <c r="M31" s="73">
        <v>3</v>
      </c>
      <c r="N31"/>
      <c r="O31" s="132">
        <f t="shared" ref="O31:O40" si="8">L31/25+(L31*K31/SUM(D31:I31))/25</f>
        <v>0.69</v>
      </c>
      <c r="P31" s="102"/>
      <c r="Q31" s="76" t="s">
        <v>58</v>
      </c>
    </row>
    <row r="32" spans="1:20" s="74" customFormat="1" ht="12.75" customHeight="1">
      <c r="A32" s="72">
        <v>2</v>
      </c>
      <c r="B32" s="18" t="s">
        <v>20</v>
      </c>
      <c r="C32" s="3" t="s">
        <v>2</v>
      </c>
      <c r="D32" s="73">
        <v>8</v>
      </c>
      <c r="E32" s="72"/>
      <c r="F32" s="72">
        <v>16</v>
      </c>
      <c r="G32" s="80"/>
      <c r="H32" s="72"/>
      <c r="I32" s="44"/>
      <c r="J32" s="139">
        <v>6</v>
      </c>
      <c r="K32" s="138">
        <f t="shared" si="6"/>
        <v>70</v>
      </c>
      <c r="L32" s="141">
        <f t="shared" si="7"/>
        <v>6</v>
      </c>
      <c r="M32" s="73">
        <v>4</v>
      </c>
      <c r="N32"/>
      <c r="O32" s="132">
        <f t="shared" si="8"/>
        <v>0.94</v>
      </c>
      <c r="P32" s="102"/>
      <c r="Q32" s="76" t="s">
        <v>58</v>
      </c>
    </row>
    <row r="33" spans="1:17" s="74" customFormat="1">
      <c r="A33" s="72">
        <v>3</v>
      </c>
      <c r="B33" s="18" t="s">
        <v>3</v>
      </c>
      <c r="C33" s="3" t="s">
        <v>0</v>
      </c>
      <c r="D33" s="24">
        <v>8</v>
      </c>
      <c r="E33" s="72"/>
      <c r="F33" s="72"/>
      <c r="G33" s="72">
        <v>16</v>
      </c>
      <c r="H33" s="72"/>
      <c r="I33" s="44"/>
      <c r="J33" s="139">
        <v>4</v>
      </c>
      <c r="K33" s="138">
        <f t="shared" si="6"/>
        <v>47</v>
      </c>
      <c r="L33" s="141">
        <f t="shared" si="7"/>
        <v>6</v>
      </c>
      <c r="M33" s="73">
        <v>3</v>
      </c>
      <c r="N33"/>
      <c r="O33" s="132">
        <f t="shared" si="8"/>
        <v>0.71</v>
      </c>
      <c r="P33" s="102"/>
      <c r="Q33" s="76" t="s">
        <v>58</v>
      </c>
    </row>
    <row r="34" spans="1:17" s="74" customFormat="1" ht="15">
      <c r="A34" s="72">
        <v>4</v>
      </c>
      <c r="B34" s="18" t="s">
        <v>40</v>
      </c>
      <c r="C34" s="3" t="s">
        <v>0</v>
      </c>
      <c r="D34" s="72">
        <v>8</v>
      </c>
      <c r="E34" s="72"/>
      <c r="F34" s="81">
        <v>8</v>
      </c>
      <c r="G34" s="81"/>
      <c r="H34" s="72"/>
      <c r="I34" s="44"/>
      <c r="J34" s="139">
        <v>4</v>
      </c>
      <c r="K34" s="138">
        <f t="shared" si="6"/>
        <v>30</v>
      </c>
      <c r="L34" s="141">
        <f t="shared" si="7"/>
        <v>6</v>
      </c>
      <c r="M34" s="73">
        <v>2</v>
      </c>
      <c r="N34"/>
      <c r="O34" s="132">
        <f t="shared" si="8"/>
        <v>0.69</v>
      </c>
      <c r="P34" s="102"/>
      <c r="Q34" s="76"/>
    </row>
    <row r="35" spans="1:17" s="74" customFormat="1" ht="15">
      <c r="A35" s="72">
        <v>5</v>
      </c>
      <c r="B35" s="18" t="s">
        <v>19</v>
      </c>
      <c r="C35" s="3" t="s">
        <v>2</v>
      </c>
      <c r="D35" s="72">
        <v>8</v>
      </c>
      <c r="E35" s="72"/>
      <c r="F35" s="81">
        <v>16</v>
      </c>
      <c r="G35" s="81"/>
      <c r="H35" s="72"/>
      <c r="I35" s="44"/>
      <c r="J35" s="139">
        <v>6</v>
      </c>
      <c r="K35" s="138">
        <f t="shared" si="6"/>
        <v>45</v>
      </c>
      <c r="L35" s="141">
        <f t="shared" si="7"/>
        <v>6</v>
      </c>
      <c r="M35" s="73">
        <v>3</v>
      </c>
      <c r="N35"/>
      <c r="O35" s="132">
        <f t="shared" si="8"/>
        <v>0.69</v>
      </c>
      <c r="P35" s="102"/>
      <c r="Q35" s="76" t="s">
        <v>58</v>
      </c>
    </row>
    <row r="36" spans="1:17" s="74" customFormat="1" ht="15">
      <c r="A36" s="72">
        <v>6</v>
      </c>
      <c r="B36" s="18" t="s">
        <v>87</v>
      </c>
      <c r="C36" s="3" t="s">
        <v>0</v>
      </c>
      <c r="D36" s="72">
        <v>8</v>
      </c>
      <c r="E36" s="92"/>
      <c r="F36" s="80">
        <v>16</v>
      </c>
      <c r="G36" s="91"/>
      <c r="H36" s="72"/>
      <c r="I36" s="44"/>
      <c r="J36" s="139">
        <v>4</v>
      </c>
      <c r="K36" s="138">
        <f t="shared" si="6"/>
        <v>47</v>
      </c>
      <c r="L36" s="141">
        <f t="shared" si="7"/>
        <v>6</v>
      </c>
      <c r="M36" s="73">
        <v>3</v>
      </c>
      <c r="N36"/>
      <c r="O36" s="132">
        <f t="shared" si="8"/>
        <v>0.71</v>
      </c>
      <c r="P36" s="102"/>
      <c r="Q36" s="76"/>
    </row>
    <row r="37" spans="1:17" s="74" customFormat="1" ht="15">
      <c r="A37" s="72">
        <v>7</v>
      </c>
      <c r="B37" s="18" t="s">
        <v>66</v>
      </c>
      <c r="C37" s="3" t="s">
        <v>0</v>
      </c>
      <c r="D37" s="72">
        <v>8</v>
      </c>
      <c r="E37" s="72"/>
      <c r="F37" s="80">
        <v>16</v>
      </c>
      <c r="G37" s="80"/>
      <c r="H37" s="44"/>
      <c r="I37" s="44"/>
      <c r="J37" s="139">
        <v>4</v>
      </c>
      <c r="K37" s="138">
        <f t="shared" si="6"/>
        <v>47</v>
      </c>
      <c r="L37" s="141">
        <f t="shared" si="7"/>
        <v>6</v>
      </c>
      <c r="M37" s="73">
        <v>3</v>
      </c>
      <c r="N37"/>
      <c r="O37" s="132">
        <f t="shared" si="8"/>
        <v>0.71</v>
      </c>
      <c r="P37" s="102"/>
      <c r="Q37" s="76" t="s">
        <v>58</v>
      </c>
    </row>
    <row r="38" spans="1:17" s="74" customFormat="1" ht="14.25">
      <c r="A38" s="72">
        <v>8</v>
      </c>
      <c r="B38" s="82" t="s">
        <v>53</v>
      </c>
      <c r="C38" s="3" t="s">
        <v>0</v>
      </c>
      <c r="D38" s="155">
        <v>18</v>
      </c>
      <c r="E38" s="72"/>
      <c r="F38" s="72"/>
      <c r="G38" s="72"/>
      <c r="H38" s="72"/>
      <c r="I38" s="44"/>
      <c r="J38" s="139">
        <v>2</v>
      </c>
      <c r="K38" s="138">
        <f t="shared" si="6"/>
        <v>30</v>
      </c>
      <c r="L38" s="141">
        <f t="shared" si="7"/>
        <v>0</v>
      </c>
      <c r="M38" s="73">
        <v>2</v>
      </c>
      <c r="N38"/>
      <c r="O38" s="132">
        <f t="shared" si="8"/>
        <v>0</v>
      </c>
      <c r="P38" s="102"/>
      <c r="Q38" s="76"/>
    </row>
    <row r="39" spans="1:17" s="74" customFormat="1">
      <c r="A39" s="72">
        <v>9</v>
      </c>
      <c r="B39" s="19" t="s">
        <v>26</v>
      </c>
      <c r="C39" s="3" t="s">
        <v>0</v>
      </c>
      <c r="D39" s="155"/>
      <c r="E39" s="72">
        <v>16</v>
      </c>
      <c r="F39" s="72"/>
      <c r="G39" s="72"/>
      <c r="H39" s="72"/>
      <c r="I39" s="44"/>
      <c r="J39" s="139">
        <v>2</v>
      </c>
      <c r="K39" s="138">
        <f t="shared" si="6"/>
        <v>32</v>
      </c>
      <c r="L39" s="141">
        <f t="shared" si="7"/>
        <v>0</v>
      </c>
      <c r="M39" s="73">
        <v>2</v>
      </c>
      <c r="N39"/>
      <c r="O39" s="132">
        <f t="shared" si="8"/>
        <v>0</v>
      </c>
      <c r="P39" s="102"/>
      <c r="Q39" s="76"/>
    </row>
    <row r="40" spans="1:17" s="74" customFormat="1">
      <c r="A40" s="72">
        <v>10</v>
      </c>
      <c r="B40" s="19" t="s">
        <v>55</v>
      </c>
      <c r="C40" s="3" t="s">
        <v>2</v>
      </c>
      <c r="D40" s="155">
        <v>16</v>
      </c>
      <c r="E40" s="72">
        <v>16</v>
      </c>
      <c r="F40" s="72"/>
      <c r="G40" s="72"/>
      <c r="H40" s="44"/>
      <c r="I40" s="44"/>
      <c r="J40" s="139">
        <v>6</v>
      </c>
      <c r="K40" s="138">
        <f t="shared" si="6"/>
        <v>87</v>
      </c>
      <c r="L40" s="141">
        <f t="shared" si="7"/>
        <v>12</v>
      </c>
      <c r="M40" s="73">
        <v>5</v>
      </c>
      <c r="N40"/>
      <c r="O40" s="132">
        <f t="shared" si="8"/>
        <v>1.7849999999999999</v>
      </c>
      <c r="P40" s="102"/>
      <c r="Q40" s="76"/>
    </row>
    <row r="41" spans="1:17" s="74" customFormat="1">
      <c r="A41" s="72"/>
      <c r="B41" s="45" t="str">
        <f>CONCATENATE("Razem godz. kontaktowych        ",SUM(D41:I41))</f>
        <v>Razem godz. kontaktowych        226</v>
      </c>
      <c r="C41" s="20"/>
      <c r="D41" s="156">
        <f>SUM(D31:D40)</f>
        <v>90</v>
      </c>
      <c r="E41" s="46">
        <f>SUM(E31:E40)</f>
        <v>32</v>
      </c>
      <c r="F41" s="46">
        <f>SUM(F31:F40)</f>
        <v>88</v>
      </c>
      <c r="G41" s="46">
        <f>SUM(G31:G40)</f>
        <v>16</v>
      </c>
      <c r="H41" s="46">
        <f>SUM(H31:H40)</f>
        <v>0</v>
      </c>
      <c r="I41" s="120"/>
      <c r="J41" s="150">
        <f t="shared" ref="J41:L41" si="9">SUM(J31:J40)</f>
        <v>44</v>
      </c>
      <c r="K41" s="151">
        <f t="shared" si="9"/>
        <v>480</v>
      </c>
      <c r="L41" s="150">
        <f t="shared" si="9"/>
        <v>54</v>
      </c>
      <c r="M41" s="53">
        <f>SUM(M31:M40)</f>
        <v>30</v>
      </c>
      <c r="N41"/>
      <c r="O41" s="53">
        <v>11</v>
      </c>
      <c r="P41" s="67"/>
      <c r="Q41" s="76"/>
    </row>
    <row r="42" spans="1:17" s="74" customFormat="1">
      <c r="A42" s="41" t="s">
        <v>15</v>
      </c>
      <c r="B42" s="47"/>
      <c r="C42" s="2"/>
      <c r="D42" s="157"/>
      <c r="J42" s="144"/>
      <c r="K42" s="144"/>
      <c r="L42" s="144"/>
      <c r="M42" s="48"/>
      <c r="N42"/>
      <c r="O42" s="48"/>
      <c r="P42" s="48"/>
      <c r="Q42" s="76"/>
    </row>
    <row r="43" spans="1:17" s="74" customFormat="1">
      <c r="A43" s="72">
        <v>1</v>
      </c>
      <c r="B43" s="19" t="s">
        <v>62</v>
      </c>
      <c r="C43" s="3" t="s">
        <v>2</v>
      </c>
      <c r="D43" s="155">
        <v>8</v>
      </c>
      <c r="E43" s="72"/>
      <c r="F43" s="72"/>
      <c r="G43" s="72">
        <v>16</v>
      </c>
      <c r="H43" s="44"/>
      <c r="I43" s="119"/>
      <c r="J43" s="139">
        <v>6</v>
      </c>
      <c r="K43" s="138">
        <f t="shared" ref="K43:K51" si="10">M43*25-(D43+E43+F43+G43+H43+I43+J43)</f>
        <v>70</v>
      </c>
      <c r="L43" s="141">
        <f t="shared" ref="L43:L51" si="11">IF(D43=16,12,IF(D43=8,6,0))</f>
        <v>6</v>
      </c>
      <c r="M43" s="73">
        <v>4</v>
      </c>
      <c r="N43"/>
      <c r="O43" s="132">
        <f t="shared" ref="O43:O51" si="12">L43/25+(L43*K43/SUM(D43:I43))/25</f>
        <v>0.94</v>
      </c>
      <c r="P43" s="102"/>
      <c r="Q43" s="76"/>
    </row>
    <row r="44" spans="1:17" s="74" customFormat="1" ht="15" customHeight="1">
      <c r="A44" s="72">
        <v>2</v>
      </c>
      <c r="B44" s="18" t="s">
        <v>72</v>
      </c>
      <c r="C44" s="3" t="s">
        <v>0</v>
      </c>
      <c r="D44" s="155">
        <v>8</v>
      </c>
      <c r="E44" s="72"/>
      <c r="F44" s="72"/>
      <c r="G44" s="72"/>
      <c r="H44" s="72">
        <v>16</v>
      </c>
      <c r="I44" s="119"/>
      <c r="J44" s="139">
        <v>4</v>
      </c>
      <c r="K44" s="138">
        <f t="shared" si="10"/>
        <v>47</v>
      </c>
      <c r="L44" s="141">
        <f t="shared" si="11"/>
        <v>6</v>
      </c>
      <c r="M44" s="73">
        <v>3</v>
      </c>
      <c r="N44"/>
      <c r="O44" s="132">
        <f t="shared" si="12"/>
        <v>0.71</v>
      </c>
      <c r="P44" s="102"/>
      <c r="Q44" s="76" t="s">
        <v>58</v>
      </c>
    </row>
    <row r="45" spans="1:17" s="74" customFormat="1" ht="15" customHeight="1">
      <c r="A45" s="72">
        <v>3</v>
      </c>
      <c r="B45" s="18" t="s">
        <v>73</v>
      </c>
      <c r="C45" s="3" t="s">
        <v>0</v>
      </c>
      <c r="D45" s="155">
        <v>8</v>
      </c>
      <c r="E45" s="72"/>
      <c r="F45" s="72"/>
      <c r="G45" s="72"/>
      <c r="H45" s="72">
        <v>16</v>
      </c>
      <c r="I45" s="119"/>
      <c r="J45" s="139">
        <v>4</v>
      </c>
      <c r="K45" s="138">
        <f t="shared" si="10"/>
        <v>47</v>
      </c>
      <c r="L45" s="141">
        <f t="shared" si="11"/>
        <v>6</v>
      </c>
      <c r="M45" s="73">
        <v>3</v>
      </c>
      <c r="N45"/>
      <c r="O45" s="132">
        <f t="shared" si="12"/>
        <v>0.71</v>
      </c>
      <c r="P45" s="102"/>
      <c r="Q45" s="76" t="s">
        <v>58</v>
      </c>
    </row>
    <row r="46" spans="1:17" s="74" customFormat="1" ht="15">
      <c r="A46" s="72">
        <v>4</v>
      </c>
      <c r="B46" s="18" t="s">
        <v>79</v>
      </c>
      <c r="C46" s="3" t="s">
        <v>0</v>
      </c>
      <c r="D46" s="155">
        <v>8</v>
      </c>
      <c r="E46" s="72"/>
      <c r="F46" s="80"/>
      <c r="G46" s="80">
        <v>16</v>
      </c>
      <c r="H46" s="44"/>
      <c r="I46" s="119"/>
      <c r="J46" s="139">
        <v>4</v>
      </c>
      <c r="K46" s="138">
        <f t="shared" si="10"/>
        <v>47</v>
      </c>
      <c r="L46" s="141">
        <f t="shared" si="11"/>
        <v>6</v>
      </c>
      <c r="M46" s="73">
        <v>3</v>
      </c>
      <c r="N46"/>
      <c r="O46" s="132">
        <f t="shared" si="12"/>
        <v>0.71</v>
      </c>
      <c r="P46" s="102"/>
      <c r="Q46" s="76" t="s">
        <v>58</v>
      </c>
    </row>
    <row r="47" spans="1:17" s="74" customFormat="1" ht="14.25">
      <c r="A47" s="72">
        <v>5</v>
      </c>
      <c r="B47" s="18" t="s">
        <v>54</v>
      </c>
      <c r="C47" s="3" t="s">
        <v>0</v>
      </c>
      <c r="D47" s="155">
        <v>18</v>
      </c>
      <c r="E47" s="72"/>
      <c r="F47" s="72"/>
      <c r="G47" s="72"/>
      <c r="H47" s="44"/>
      <c r="I47" s="119"/>
      <c r="J47" s="139">
        <v>2</v>
      </c>
      <c r="K47" s="138">
        <f t="shared" si="10"/>
        <v>30</v>
      </c>
      <c r="L47" s="141">
        <f t="shared" si="11"/>
        <v>0</v>
      </c>
      <c r="M47" s="73">
        <v>2</v>
      </c>
      <c r="N47"/>
      <c r="O47" s="132">
        <f t="shared" si="12"/>
        <v>0</v>
      </c>
      <c r="P47" s="102"/>
      <c r="Q47" s="76"/>
    </row>
    <row r="48" spans="1:17" s="74" customFormat="1">
      <c r="A48" s="72">
        <v>6</v>
      </c>
      <c r="B48" s="82" t="s">
        <v>61</v>
      </c>
      <c r="C48" s="3" t="s">
        <v>2</v>
      </c>
      <c r="D48" s="84">
        <v>16</v>
      </c>
      <c r="E48" s="72"/>
      <c r="F48" s="72"/>
      <c r="G48" s="72">
        <v>16</v>
      </c>
      <c r="H48" s="72"/>
      <c r="I48" s="119"/>
      <c r="J48" s="139">
        <v>6</v>
      </c>
      <c r="K48" s="138">
        <f t="shared" si="10"/>
        <v>87</v>
      </c>
      <c r="L48" s="141">
        <f t="shared" si="11"/>
        <v>12</v>
      </c>
      <c r="M48" s="73">
        <v>5</v>
      </c>
      <c r="N48"/>
      <c r="O48" s="132">
        <f t="shared" si="12"/>
        <v>1.7849999999999999</v>
      </c>
      <c r="P48" s="102"/>
      <c r="Q48" s="76"/>
    </row>
    <row r="49" spans="1:17" s="74" customFormat="1">
      <c r="A49" s="72">
        <v>7</v>
      </c>
      <c r="B49" s="19" t="s">
        <v>47</v>
      </c>
      <c r="C49" s="3" t="s">
        <v>46</v>
      </c>
      <c r="D49" s="72"/>
      <c r="E49" s="72">
        <v>16</v>
      </c>
      <c r="F49" s="72"/>
      <c r="G49" s="72"/>
      <c r="H49" s="44"/>
      <c r="I49" s="119"/>
      <c r="J49" s="139">
        <v>4</v>
      </c>
      <c r="K49" s="138">
        <f t="shared" si="10"/>
        <v>55</v>
      </c>
      <c r="L49" s="141">
        <f t="shared" si="11"/>
        <v>0</v>
      </c>
      <c r="M49" s="73">
        <v>3</v>
      </c>
      <c r="N49"/>
      <c r="O49" s="132">
        <f t="shared" si="12"/>
        <v>0</v>
      </c>
      <c r="P49" s="102"/>
      <c r="Q49" s="76"/>
    </row>
    <row r="50" spans="1:17" s="74" customFormat="1">
      <c r="A50" s="72">
        <v>8</v>
      </c>
      <c r="B50" s="18" t="s">
        <v>43</v>
      </c>
      <c r="C50" s="3" t="s">
        <v>0</v>
      </c>
      <c r="D50" s="72">
        <v>8</v>
      </c>
      <c r="E50" s="72"/>
      <c r="F50" s="72"/>
      <c r="G50" s="72">
        <v>16</v>
      </c>
      <c r="H50" s="72"/>
      <c r="I50" s="119"/>
      <c r="J50" s="139">
        <v>4</v>
      </c>
      <c r="K50" s="138">
        <f t="shared" si="10"/>
        <v>47</v>
      </c>
      <c r="L50" s="141">
        <f t="shared" si="11"/>
        <v>6</v>
      </c>
      <c r="M50" s="73">
        <v>3</v>
      </c>
      <c r="N50"/>
      <c r="O50" s="132">
        <f t="shared" si="12"/>
        <v>0.71</v>
      </c>
      <c r="P50" s="102"/>
      <c r="Q50" s="76"/>
    </row>
    <row r="51" spans="1:17" s="74" customFormat="1">
      <c r="A51" s="72">
        <v>9</v>
      </c>
      <c r="B51" s="19" t="s">
        <v>42</v>
      </c>
      <c r="C51" s="3" t="s">
        <v>2</v>
      </c>
      <c r="D51" s="72">
        <v>16</v>
      </c>
      <c r="E51" s="72"/>
      <c r="F51" s="72"/>
      <c r="G51" s="72">
        <v>16</v>
      </c>
      <c r="H51" s="72"/>
      <c r="I51" s="119"/>
      <c r="J51" s="139">
        <v>6</v>
      </c>
      <c r="K51" s="138">
        <f t="shared" si="10"/>
        <v>62</v>
      </c>
      <c r="L51" s="141">
        <f t="shared" si="11"/>
        <v>12</v>
      </c>
      <c r="M51" s="73">
        <v>4</v>
      </c>
      <c r="N51"/>
      <c r="O51" s="132">
        <f t="shared" si="12"/>
        <v>1.4100000000000001</v>
      </c>
      <c r="P51" s="102"/>
      <c r="Q51" s="76"/>
    </row>
    <row r="52" spans="1:17" s="74" customFormat="1">
      <c r="A52" s="72"/>
      <c r="B52" s="45" t="str">
        <f>CONCATENATE("Razem godz. kontaktowych        ",SUM(D52:I52))</f>
        <v>Razem godz. kontaktowych        218</v>
      </c>
      <c r="C52" s="20"/>
      <c r="D52" s="46">
        <f>SUM(D43:D51)</f>
        <v>90</v>
      </c>
      <c r="E52" s="46">
        <f>SUM(E43:E51)</f>
        <v>16</v>
      </c>
      <c r="F52" s="46">
        <f>SUM(F43:F51)</f>
        <v>0</v>
      </c>
      <c r="G52" s="46">
        <f>SUM(G43:G51)</f>
        <v>80</v>
      </c>
      <c r="H52" s="46">
        <f>SUM(H43:H51)</f>
        <v>32</v>
      </c>
      <c r="I52" s="120"/>
      <c r="J52" s="150">
        <f t="shared" ref="J52:L52" si="13">SUM(J43:J51)</f>
        <v>40</v>
      </c>
      <c r="K52" s="151">
        <f t="shared" si="13"/>
        <v>492</v>
      </c>
      <c r="L52" s="150">
        <f t="shared" si="13"/>
        <v>54</v>
      </c>
      <c r="M52" s="53">
        <f>SUM(M43:M51)</f>
        <v>30</v>
      </c>
      <c r="N52"/>
      <c r="O52" s="53">
        <v>11</v>
      </c>
      <c r="P52" s="67"/>
      <c r="Q52" s="76"/>
    </row>
    <row r="53" spans="1:17" s="74" customFormat="1">
      <c r="A53" s="49"/>
      <c r="B53" s="50"/>
      <c r="C53" s="2"/>
      <c r="J53" s="144"/>
      <c r="K53" s="144"/>
      <c r="L53" s="144"/>
      <c r="M53" s="48"/>
      <c r="N53"/>
      <c r="O53" s="48"/>
      <c r="P53" s="48"/>
      <c r="Q53" s="76"/>
    </row>
    <row r="54" spans="1:17" s="74" customFormat="1">
      <c r="A54" s="41" t="s">
        <v>16</v>
      </c>
      <c r="B54" s="50"/>
      <c r="C54" s="2"/>
      <c r="J54" s="144"/>
      <c r="K54" s="144"/>
      <c r="L54" s="144"/>
      <c r="M54" s="48"/>
      <c r="N54"/>
      <c r="O54" s="48"/>
      <c r="P54" s="48"/>
      <c r="Q54" s="76"/>
    </row>
    <row r="55" spans="1:17" s="74" customFormat="1" ht="12.75" customHeight="1">
      <c r="A55" s="72">
        <v>1</v>
      </c>
      <c r="B55" s="19" t="s">
        <v>56</v>
      </c>
      <c r="C55" s="3" t="s">
        <v>2</v>
      </c>
      <c r="D55" s="85">
        <v>8</v>
      </c>
      <c r="E55" s="72"/>
      <c r="F55" s="72"/>
      <c r="G55" s="81"/>
      <c r="H55" s="72">
        <v>16</v>
      </c>
      <c r="I55" s="44"/>
      <c r="J55" s="139">
        <v>6</v>
      </c>
      <c r="K55" s="138">
        <f t="shared" ref="K55:K65" si="14">M55*25-(D55+E55+F55+G55+H55+I55+J55)</f>
        <v>70</v>
      </c>
      <c r="L55" s="141">
        <f t="shared" ref="L55:L65" si="15">IF(D55=16,12,IF(D55=8,6,0))</f>
        <v>6</v>
      </c>
      <c r="M55" s="73">
        <v>4</v>
      </c>
      <c r="N55"/>
      <c r="O55" s="132">
        <f t="shared" ref="O55:O65" si="16">L55/25+(L55*K55/SUM(D55:I55))/25</f>
        <v>0.94</v>
      </c>
      <c r="P55" s="102"/>
      <c r="Q55" s="76"/>
    </row>
    <row r="56" spans="1:17" s="74" customFormat="1" ht="13.5" customHeight="1">
      <c r="A56" s="72">
        <v>2</v>
      </c>
      <c r="B56" s="19" t="s">
        <v>44</v>
      </c>
      <c r="C56" s="3" t="s">
        <v>0</v>
      </c>
      <c r="D56" s="72">
        <v>8</v>
      </c>
      <c r="E56" s="72"/>
      <c r="F56" s="72"/>
      <c r="G56" s="81"/>
      <c r="H56" s="81">
        <v>16</v>
      </c>
      <c r="I56" s="44"/>
      <c r="J56" s="139">
        <v>4</v>
      </c>
      <c r="K56" s="138">
        <f t="shared" si="14"/>
        <v>47</v>
      </c>
      <c r="L56" s="141">
        <f t="shared" si="15"/>
        <v>6</v>
      </c>
      <c r="M56" s="73">
        <v>3</v>
      </c>
      <c r="N56"/>
      <c r="O56" s="132">
        <f t="shared" si="16"/>
        <v>0.71</v>
      </c>
      <c r="P56" s="102"/>
      <c r="Q56" s="76"/>
    </row>
    <row r="57" spans="1:17" s="74" customFormat="1" ht="14.25">
      <c r="A57" s="72">
        <v>3</v>
      </c>
      <c r="B57" s="18" t="s">
        <v>74</v>
      </c>
      <c r="C57" s="3" t="s">
        <v>2</v>
      </c>
      <c r="D57" s="72">
        <v>8</v>
      </c>
      <c r="E57" s="72"/>
      <c r="F57" s="72"/>
      <c r="G57" s="72"/>
      <c r="H57" s="72">
        <v>16</v>
      </c>
      <c r="I57" s="44"/>
      <c r="J57" s="139">
        <v>6</v>
      </c>
      <c r="K57" s="138">
        <f t="shared" si="14"/>
        <v>70</v>
      </c>
      <c r="L57" s="141">
        <f t="shared" si="15"/>
        <v>6</v>
      </c>
      <c r="M57" s="73">
        <v>4</v>
      </c>
      <c r="N57"/>
      <c r="O57" s="132">
        <f t="shared" si="16"/>
        <v>0.94</v>
      </c>
      <c r="P57" s="102"/>
      <c r="Q57" s="76"/>
    </row>
    <row r="58" spans="1:17" s="74" customFormat="1" ht="14.25">
      <c r="A58" s="72">
        <v>4</v>
      </c>
      <c r="B58" s="18" t="s">
        <v>85</v>
      </c>
      <c r="C58" s="3" t="s">
        <v>0</v>
      </c>
      <c r="D58" s="72">
        <v>16</v>
      </c>
      <c r="E58" s="72"/>
      <c r="F58" s="72"/>
      <c r="G58" s="72">
        <v>16</v>
      </c>
      <c r="H58" s="72"/>
      <c r="I58" s="44"/>
      <c r="J58" s="139">
        <v>4</v>
      </c>
      <c r="K58" s="138">
        <f t="shared" si="14"/>
        <v>64</v>
      </c>
      <c r="L58" s="141">
        <f t="shared" si="15"/>
        <v>12</v>
      </c>
      <c r="M58" s="73">
        <v>4</v>
      </c>
      <c r="N58"/>
      <c r="O58" s="132">
        <f t="shared" si="16"/>
        <v>1.44</v>
      </c>
      <c r="P58" s="102"/>
      <c r="Q58" s="76"/>
    </row>
    <row r="59" spans="1:17" s="74" customFormat="1" ht="14.25">
      <c r="A59" s="72">
        <v>5</v>
      </c>
      <c r="B59" s="18" t="s">
        <v>84</v>
      </c>
      <c r="C59" s="3" t="s">
        <v>0</v>
      </c>
      <c r="D59" s="72">
        <v>8</v>
      </c>
      <c r="E59" s="72"/>
      <c r="F59" s="72"/>
      <c r="G59" s="72">
        <v>16</v>
      </c>
      <c r="H59" s="72"/>
      <c r="I59" s="44"/>
      <c r="J59" s="139">
        <v>4</v>
      </c>
      <c r="K59" s="138">
        <f t="shared" si="14"/>
        <v>72</v>
      </c>
      <c r="L59" s="141">
        <f t="shared" si="15"/>
        <v>6</v>
      </c>
      <c r="M59" s="73">
        <v>4</v>
      </c>
      <c r="N59"/>
      <c r="O59" s="132">
        <f t="shared" si="16"/>
        <v>0.96</v>
      </c>
      <c r="P59" s="102"/>
      <c r="Q59" s="76"/>
    </row>
    <row r="60" spans="1:17" s="74" customFormat="1" ht="14.25">
      <c r="A60" s="72">
        <v>6</v>
      </c>
      <c r="B60" s="18" t="s">
        <v>75</v>
      </c>
      <c r="C60" s="3" t="s">
        <v>0</v>
      </c>
      <c r="D60" s="72">
        <v>8</v>
      </c>
      <c r="E60" s="72"/>
      <c r="F60" s="72"/>
      <c r="G60" s="72"/>
      <c r="H60" s="72">
        <v>16</v>
      </c>
      <c r="I60" s="44"/>
      <c r="J60" s="139">
        <v>4</v>
      </c>
      <c r="K60" s="138">
        <f t="shared" si="14"/>
        <v>47</v>
      </c>
      <c r="L60" s="141">
        <f t="shared" si="15"/>
        <v>6</v>
      </c>
      <c r="M60" s="73">
        <v>3</v>
      </c>
      <c r="N60"/>
      <c r="O60" s="132">
        <f t="shared" si="16"/>
        <v>0.71</v>
      </c>
      <c r="P60" s="102"/>
      <c r="Q60" s="76"/>
    </row>
    <row r="61" spans="1:17" s="74" customFormat="1" ht="14.25">
      <c r="A61" s="72">
        <v>7</v>
      </c>
      <c r="B61" s="18" t="s">
        <v>76</v>
      </c>
      <c r="C61" s="3" t="s">
        <v>0</v>
      </c>
      <c r="D61" s="72"/>
      <c r="E61" s="72"/>
      <c r="F61" s="72"/>
      <c r="G61" s="72"/>
      <c r="H61" s="72">
        <v>16</v>
      </c>
      <c r="I61" s="44"/>
      <c r="J61" s="139">
        <v>2</v>
      </c>
      <c r="K61" s="138">
        <f t="shared" si="14"/>
        <v>32</v>
      </c>
      <c r="L61" s="141">
        <f t="shared" si="15"/>
        <v>0</v>
      </c>
      <c r="M61" s="73">
        <v>2</v>
      </c>
      <c r="N61"/>
      <c r="O61" s="132">
        <f t="shared" si="16"/>
        <v>0</v>
      </c>
      <c r="P61" s="102"/>
      <c r="Q61" s="76"/>
    </row>
    <row r="62" spans="1:17" s="74" customFormat="1" ht="13.5" customHeight="1">
      <c r="A62" s="72">
        <v>8</v>
      </c>
      <c r="B62" s="18" t="s">
        <v>41</v>
      </c>
      <c r="C62" s="3" t="s">
        <v>0</v>
      </c>
      <c r="D62" s="72"/>
      <c r="E62" s="72"/>
      <c r="F62" s="72"/>
      <c r="G62" s="72">
        <v>16</v>
      </c>
      <c r="H62" s="72"/>
      <c r="I62" s="44"/>
      <c r="J62" s="139">
        <v>2</v>
      </c>
      <c r="K62" s="138">
        <f t="shared" si="14"/>
        <v>32</v>
      </c>
      <c r="L62" s="141">
        <f t="shared" si="15"/>
        <v>0</v>
      </c>
      <c r="M62" s="73">
        <v>2</v>
      </c>
      <c r="N62"/>
      <c r="O62" s="132">
        <f t="shared" si="16"/>
        <v>0</v>
      </c>
      <c r="P62" s="102"/>
      <c r="Q62" s="76"/>
    </row>
    <row r="63" spans="1:17" s="74" customFormat="1">
      <c r="A63" s="72">
        <v>9</v>
      </c>
      <c r="B63" s="18" t="s">
        <v>45</v>
      </c>
      <c r="C63" s="3" t="s">
        <v>0</v>
      </c>
      <c r="D63" s="72"/>
      <c r="E63" s="72"/>
      <c r="F63" s="72"/>
      <c r="G63" s="72">
        <v>24</v>
      </c>
      <c r="H63" s="72"/>
      <c r="I63" s="44"/>
      <c r="J63" s="139">
        <v>2</v>
      </c>
      <c r="K63" s="138">
        <f t="shared" si="14"/>
        <v>24</v>
      </c>
      <c r="L63" s="141">
        <f t="shared" si="15"/>
        <v>0</v>
      </c>
      <c r="M63" s="73">
        <v>2</v>
      </c>
      <c r="N63"/>
      <c r="O63" s="132">
        <f t="shared" si="16"/>
        <v>0</v>
      </c>
      <c r="P63" s="102"/>
      <c r="Q63" s="76"/>
    </row>
    <row r="64" spans="1:17" s="74" customFormat="1">
      <c r="A64" s="72">
        <v>10</v>
      </c>
      <c r="B64" s="18" t="s">
        <v>86</v>
      </c>
      <c r="C64" s="3" t="s">
        <v>0</v>
      </c>
      <c r="D64" s="72"/>
      <c r="E64" s="72">
        <v>16</v>
      </c>
      <c r="F64" s="72"/>
      <c r="G64" s="72"/>
      <c r="H64" s="72"/>
      <c r="I64" s="44"/>
      <c r="J64" s="139">
        <v>2</v>
      </c>
      <c r="K64" s="138">
        <f t="shared" si="14"/>
        <v>7</v>
      </c>
      <c r="L64" s="141">
        <f t="shared" si="15"/>
        <v>0</v>
      </c>
      <c r="M64" s="73">
        <v>1</v>
      </c>
      <c r="N64"/>
      <c r="O64" s="132">
        <f t="shared" si="16"/>
        <v>0</v>
      </c>
      <c r="P64" s="102"/>
      <c r="Q64" s="76"/>
    </row>
    <row r="65" spans="1:21" s="74" customFormat="1">
      <c r="A65" s="72">
        <v>11</v>
      </c>
      <c r="B65" s="18" t="s">
        <v>89</v>
      </c>
      <c r="C65" s="3" t="s">
        <v>0</v>
      </c>
      <c r="D65" s="72"/>
      <c r="E65" s="72"/>
      <c r="F65" s="72"/>
      <c r="G65" s="72"/>
      <c r="H65" s="72"/>
      <c r="I65" s="44">
        <v>8</v>
      </c>
      <c r="J65" s="139">
        <v>2</v>
      </c>
      <c r="K65" s="138">
        <f t="shared" si="14"/>
        <v>15</v>
      </c>
      <c r="L65" s="141">
        <f t="shared" si="15"/>
        <v>0</v>
      </c>
      <c r="M65" s="73">
        <v>1</v>
      </c>
      <c r="N65"/>
      <c r="O65" s="132">
        <f t="shared" si="16"/>
        <v>0</v>
      </c>
      <c r="P65" s="102"/>
      <c r="Q65" s="76"/>
    </row>
    <row r="66" spans="1:21" s="74" customFormat="1">
      <c r="A66" s="72"/>
      <c r="B66" s="45" t="str">
        <f>CONCATENATE("Razem godz. kontaktowych        ",SUM(D66:I66))</f>
        <v>Razem godz. kontaktowych        232</v>
      </c>
      <c r="C66" s="20"/>
      <c r="D66" s="53">
        <f>SUM(D55:D65)</f>
        <v>56</v>
      </c>
      <c r="E66" s="53">
        <f t="shared" ref="E66:L66" si="17">SUM(E55:E65)</f>
        <v>16</v>
      </c>
      <c r="F66" s="53">
        <f t="shared" si="17"/>
        <v>0</v>
      </c>
      <c r="G66" s="53">
        <f t="shared" si="17"/>
        <v>72</v>
      </c>
      <c r="H66" s="53">
        <f t="shared" si="17"/>
        <v>80</v>
      </c>
      <c r="I66" s="121">
        <f t="shared" si="17"/>
        <v>8</v>
      </c>
      <c r="J66" s="150">
        <f t="shared" si="17"/>
        <v>38</v>
      </c>
      <c r="K66" s="151">
        <f t="shared" si="17"/>
        <v>480</v>
      </c>
      <c r="L66" s="150">
        <f t="shared" si="17"/>
        <v>42</v>
      </c>
      <c r="M66" s="53">
        <f>SUM(M55:M65)</f>
        <v>30</v>
      </c>
      <c r="N66"/>
      <c r="O66" s="53">
        <v>8</v>
      </c>
      <c r="P66" s="67"/>
      <c r="Q66" s="76"/>
    </row>
    <row r="67" spans="1:21" s="74" customFormat="1">
      <c r="A67" s="41" t="s">
        <v>17</v>
      </c>
      <c r="B67" s="51"/>
      <c r="C67" s="2"/>
      <c r="J67" s="144"/>
      <c r="K67" s="144"/>
      <c r="L67" s="144"/>
      <c r="M67" s="48"/>
      <c r="N67"/>
      <c r="O67" s="48"/>
      <c r="P67" s="48"/>
      <c r="Q67" s="76"/>
    </row>
    <row r="68" spans="1:21" s="74" customFormat="1" ht="14.25">
      <c r="A68" s="72">
        <v>1</v>
      </c>
      <c r="B68" s="18" t="s">
        <v>51</v>
      </c>
      <c r="C68" s="3" t="s">
        <v>0</v>
      </c>
      <c r="D68" s="72"/>
      <c r="E68" s="72"/>
      <c r="F68" s="72"/>
      <c r="G68" s="72"/>
      <c r="H68" s="72"/>
      <c r="I68" s="119">
        <v>16</v>
      </c>
      <c r="J68" s="139">
        <v>2</v>
      </c>
      <c r="K68" s="138">
        <f t="shared" ref="K68" si="18">M68*25-(D68+E68+F68+G68+H68+I68+J68)</f>
        <v>32</v>
      </c>
      <c r="L68" s="141">
        <f t="shared" ref="L68" si="19">IF(D68=16,12,IF(D68=8,6,0))</f>
        <v>0</v>
      </c>
      <c r="M68" s="73">
        <v>2</v>
      </c>
      <c r="N68"/>
      <c r="O68" s="132">
        <f t="shared" ref="O68:O69" si="20">L68/25+(L68*K68/SUM(D68:I68))/25</f>
        <v>0</v>
      </c>
      <c r="P68" s="102"/>
      <c r="Q68" s="76"/>
      <c r="T68" s="74">
        <f>24*5</f>
        <v>120</v>
      </c>
      <c r="U68" s="74">
        <v>50</v>
      </c>
    </row>
    <row r="69" spans="1:21" s="74" customFormat="1" ht="14.25">
      <c r="A69" s="72">
        <v>4</v>
      </c>
      <c r="B69" s="82" t="s">
        <v>63</v>
      </c>
      <c r="C69" s="73" t="s">
        <v>0</v>
      </c>
      <c r="D69" s="24"/>
      <c r="E69" s="24"/>
      <c r="F69" s="24"/>
      <c r="G69" s="24">
        <v>960</v>
      </c>
      <c r="H69" s="24"/>
      <c r="I69" s="122"/>
      <c r="J69" s="139">
        <v>125</v>
      </c>
      <c r="K69" s="138">
        <v>0</v>
      </c>
      <c r="L69" s="138">
        <v>125</v>
      </c>
      <c r="M69" s="73">
        <v>28</v>
      </c>
      <c r="N69"/>
      <c r="O69" s="132">
        <f t="shared" si="20"/>
        <v>5</v>
      </c>
      <c r="P69" s="102"/>
      <c r="Q69" s="76"/>
      <c r="U69" s="74">
        <v>100</v>
      </c>
    </row>
    <row r="70" spans="1:21" s="74" customFormat="1">
      <c r="A70" s="72"/>
      <c r="B70" s="45" t="str">
        <f>CONCATENATE("Razem godz. kontaktowych        ",SUM(D70:I70)-G70)</f>
        <v>Razem godz. kontaktowych        16</v>
      </c>
      <c r="C70" s="20"/>
      <c r="D70" s="53">
        <f>SUM(D68:D69)</f>
        <v>0</v>
      </c>
      <c r="E70" s="46"/>
      <c r="F70" s="46"/>
      <c r="G70" s="53">
        <f>SUM(G68:G69)</f>
        <v>960</v>
      </c>
      <c r="H70" s="53">
        <f>SUM(H68:H69)</f>
        <v>0</v>
      </c>
      <c r="I70" s="121">
        <f>SUM(I68:I69)</f>
        <v>16</v>
      </c>
      <c r="J70" s="151">
        <f t="shared" ref="J70:L70" si="21">SUM(J68:J69)</f>
        <v>127</v>
      </c>
      <c r="K70" s="151">
        <f t="shared" si="21"/>
        <v>32</v>
      </c>
      <c r="L70" s="151">
        <f t="shared" si="21"/>
        <v>125</v>
      </c>
      <c r="M70" s="53">
        <f>SUM(M68:M69)</f>
        <v>30</v>
      </c>
      <c r="N70"/>
      <c r="O70" s="53">
        <v>7</v>
      </c>
      <c r="P70" s="67"/>
      <c r="Q70" s="76"/>
      <c r="U70" s="74">
        <v>100</v>
      </c>
    </row>
    <row r="71" spans="1:21" s="74" customFormat="1" ht="14.25" customHeight="1">
      <c r="A71" s="41" t="s">
        <v>18</v>
      </c>
      <c r="B71" s="51"/>
      <c r="C71" s="2"/>
      <c r="J71" s="144"/>
      <c r="K71" s="144"/>
      <c r="L71" s="144"/>
      <c r="M71" s="48"/>
      <c r="N71"/>
      <c r="O71" s="48"/>
      <c r="P71" s="48"/>
      <c r="Q71" s="76"/>
    </row>
    <row r="72" spans="1:21" s="74" customFormat="1" ht="14.25">
      <c r="A72" s="72">
        <v>1</v>
      </c>
      <c r="B72" s="77" t="s">
        <v>52</v>
      </c>
      <c r="C72" s="3" t="s">
        <v>0</v>
      </c>
      <c r="D72" s="72"/>
      <c r="E72" s="72"/>
      <c r="F72" s="72"/>
      <c r="G72" s="72"/>
      <c r="H72" s="72"/>
      <c r="I72" s="44">
        <v>16</v>
      </c>
      <c r="J72" s="139">
        <v>2</v>
      </c>
      <c r="K72" s="138">
        <f t="shared" ref="K72:K76" si="22">M72*25-(D72+E72+F72+G72+H72+I72+J72)</f>
        <v>32</v>
      </c>
      <c r="L72" s="141">
        <f t="shared" ref="L72:L76" si="23">IF(D72=16,12,IF(D72=8,6,0))</f>
        <v>0</v>
      </c>
      <c r="M72" s="73">
        <v>2</v>
      </c>
      <c r="N72"/>
      <c r="O72" s="132">
        <f t="shared" ref="O72:O76" si="24">L72/25+(L72*K72/SUM(D72:I72))/25</f>
        <v>0</v>
      </c>
      <c r="P72" s="102"/>
      <c r="Q72" s="76"/>
    </row>
    <row r="73" spans="1:21" s="74" customFormat="1">
      <c r="A73" s="72">
        <f>A72+1</f>
        <v>2</v>
      </c>
      <c r="B73" s="21" t="s">
        <v>38</v>
      </c>
      <c r="C73" s="3" t="s">
        <v>0</v>
      </c>
      <c r="D73" s="72">
        <v>8</v>
      </c>
      <c r="E73" s="72">
        <v>16</v>
      </c>
      <c r="F73" s="72"/>
      <c r="G73" s="72"/>
      <c r="H73" s="72"/>
      <c r="I73" s="44"/>
      <c r="J73" s="139">
        <v>4</v>
      </c>
      <c r="K73" s="138">
        <f t="shared" si="22"/>
        <v>72</v>
      </c>
      <c r="L73" s="141">
        <f t="shared" si="23"/>
        <v>6</v>
      </c>
      <c r="M73" s="73">
        <v>4</v>
      </c>
      <c r="N73"/>
      <c r="O73" s="132">
        <f t="shared" si="24"/>
        <v>0.96</v>
      </c>
      <c r="P73" s="102"/>
      <c r="Q73" s="76" t="s">
        <v>58</v>
      </c>
    </row>
    <row r="74" spans="1:21" s="74" customFormat="1" ht="14.25">
      <c r="A74" s="72">
        <v>3</v>
      </c>
      <c r="B74" s="77" t="s">
        <v>64</v>
      </c>
      <c r="C74" s="3" t="s">
        <v>0</v>
      </c>
      <c r="D74" s="72"/>
      <c r="E74" s="72"/>
      <c r="F74" s="72"/>
      <c r="G74" s="72"/>
      <c r="H74" s="72"/>
      <c r="I74" s="44"/>
      <c r="J74" s="139">
        <v>50</v>
      </c>
      <c r="K74" s="138">
        <v>375</v>
      </c>
      <c r="L74" s="138">
        <v>50</v>
      </c>
      <c r="M74" s="73">
        <v>15</v>
      </c>
      <c r="N74"/>
      <c r="O74" s="132">
        <f>L74/25+(L74*K74/K74)/25</f>
        <v>4</v>
      </c>
      <c r="P74" s="102"/>
      <c r="Q74" s="76"/>
    </row>
    <row r="75" spans="1:21" s="74" customFormat="1" ht="14.25">
      <c r="A75" s="72">
        <v>4</v>
      </c>
      <c r="B75" s="82" t="s">
        <v>68</v>
      </c>
      <c r="C75" s="3" t="s">
        <v>0</v>
      </c>
      <c r="D75" s="72"/>
      <c r="E75" s="72"/>
      <c r="F75" s="72"/>
      <c r="G75" s="72"/>
      <c r="H75" s="72">
        <v>16</v>
      </c>
      <c r="I75" s="44"/>
      <c r="J75" s="139">
        <v>2</v>
      </c>
      <c r="K75" s="138">
        <f t="shared" si="22"/>
        <v>107</v>
      </c>
      <c r="L75" s="141">
        <f t="shared" si="23"/>
        <v>0</v>
      </c>
      <c r="M75" s="73">
        <v>5</v>
      </c>
      <c r="N75"/>
      <c r="O75" s="132">
        <f t="shared" si="24"/>
        <v>0</v>
      </c>
      <c r="P75" s="102"/>
      <c r="Q75" s="76" t="s">
        <v>58</v>
      </c>
    </row>
    <row r="76" spans="1:21" s="29" customFormat="1" ht="12.75" customHeight="1">
      <c r="A76" s="72">
        <v>5</v>
      </c>
      <c r="B76" s="21" t="s">
        <v>39</v>
      </c>
      <c r="C76" s="62" t="s">
        <v>0</v>
      </c>
      <c r="D76" s="62">
        <v>8</v>
      </c>
      <c r="E76" s="62"/>
      <c r="F76" s="62"/>
      <c r="G76" s="62"/>
      <c r="H76" s="62">
        <v>16</v>
      </c>
      <c r="I76" s="63"/>
      <c r="J76" s="137">
        <v>4</v>
      </c>
      <c r="K76" s="138">
        <f t="shared" si="22"/>
        <v>72</v>
      </c>
      <c r="L76" s="141">
        <f t="shared" si="23"/>
        <v>6</v>
      </c>
      <c r="M76" s="73">
        <v>4</v>
      </c>
      <c r="N76"/>
      <c r="O76" s="132">
        <f t="shared" si="24"/>
        <v>0.96</v>
      </c>
      <c r="P76" s="102"/>
      <c r="Q76" s="76" t="s">
        <v>58</v>
      </c>
    </row>
    <row r="77" spans="1:21" s="74" customFormat="1">
      <c r="A77" s="54"/>
      <c r="B77" s="66" t="str">
        <f>CONCATENATE("Razem godz. kontaktowych        ",SUM(D77:I77))</f>
        <v>Razem godz. kontaktowych        80</v>
      </c>
      <c r="C77" s="64">
        <f>COUNTIF(C72:C73,"E")</f>
        <v>0</v>
      </c>
      <c r="D77" s="32">
        <f>SUM(D72:D76)</f>
        <v>16</v>
      </c>
      <c r="E77" s="32">
        <f>SUM(E72:E76)</f>
        <v>16</v>
      </c>
      <c r="F77" s="32"/>
      <c r="G77" s="32">
        <f>SUM(G72:G76)</f>
        <v>0</v>
      </c>
      <c r="H77" s="32">
        <f>SUM(H72:H76)</f>
        <v>32</v>
      </c>
      <c r="I77" s="124">
        <f>SUM(I72:I76)</f>
        <v>16</v>
      </c>
      <c r="J77" s="152">
        <f t="shared" ref="J77:L77" si="25">SUM(J72:J76)</f>
        <v>62</v>
      </c>
      <c r="K77" s="152">
        <f t="shared" si="25"/>
        <v>658</v>
      </c>
      <c r="L77" s="152">
        <f t="shared" si="25"/>
        <v>62</v>
      </c>
      <c r="M77" s="65">
        <f>SUM(M72:M76)</f>
        <v>30</v>
      </c>
      <c r="N77"/>
      <c r="O77" s="65">
        <v>8</v>
      </c>
      <c r="P77" s="67"/>
      <c r="Q77" s="76"/>
    </row>
    <row r="78" spans="1:21" s="74" customFormat="1" ht="13.5" thickBot="1">
      <c r="A78" s="54"/>
      <c r="B78" s="50"/>
      <c r="C78" s="2"/>
      <c r="D78" s="48"/>
      <c r="E78" s="48"/>
      <c r="F78" s="48"/>
      <c r="G78" s="48"/>
      <c r="H78" s="48"/>
      <c r="I78" s="48"/>
      <c r="J78" s="48"/>
      <c r="K78" s="57"/>
      <c r="L78" s="57"/>
      <c r="M78" s="67"/>
      <c r="N78"/>
      <c r="O78" s="67"/>
      <c r="P78" s="67"/>
      <c r="Q78" s="76"/>
    </row>
    <row r="79" spans="1:21" s="74" customFormat="1" ht="15.75" thickBot="1">
      <c r="A79" s="54"/>
      <c r="B79" s="50"/>
      <c r="C79" s="2" t="s">
        <v>108</v>
      </c>
      <c r="D79" s="135">
        <f t="shared" ref="D79:L79" si="26">D77+D70+D66+D52+D41+D29+D18</f>
        <v>414</v>
      </c>
      <c r="E79" s="135">
        <f t="shared" si="26"/>
        <v>216</v>
      </c>
      <c r="F79" s="135">
        <f t="shared" si="26"/>
        <v>160</v>
      </c>
      <c r="G79" s="135">
        <f>G77+G70+G66+G52+G41+G29+G18-G70</f>
        <v>232</v>
      </c>
      <c r="H79" s="135">
        <f t="shared" si="26"/>
        <v>152</v>
      </c>
      <c r="I79" s="135">
        <f t="shared" si="26"/>
        <v>40</v>
      </c>
      <c r="J79" s="135">
        <f t="shared" si="26"/>
        <v>391</v>
      </c>
      <c r="K79" s="135">
        <f t="shared" si="26"/>
        <v>3156</v>
      </c>
      <c r="L79" s="135">
        <f t="shared" si="26"/>
        <v>451</v>
      </c>
      <c r="M79" s="134">
        <f>M77+M70+M66+M52+M41+M29+M18</f>
        <v>210</v>
      </c>
      <c r="N79" s="88"/>
      <c r="O79" s="135">
        <f>O77+O70+O66+O52+O41+O29+O18</f>
        <v>65</v>
      </c>
      <c r="P79" s="67"/>
      <c r="Q79" s="76"/>
    </row>
    <row r="80" spans="1:21" s="74" customFormat="1">
      <c r="A80" s="54"/>
      <c r="B80" s="50"/>
      <c r="C80" s="2"/>
      <c r="D80" s="48"/>
      <c r="E80" s="48"/>
      <c r="F80" s="48"/>
      <c r="G80" s="48"/>
      <c r="H80" s="48"/>
      <c r="I80" s="48"/>
      <c r="J80" s="48"/>
      <c r="K80" s="57"/>
      <c r="L80" s="57"/>
      <c r="M80" s="67"/>
      <c r="N80"/>
      <c r="O80" s="67"/>
      <c r="P80" s="67"/>
      <c r="Q80" s="76"/>
    </row>
    <row r="81" spans="1:17" s="74" customFormat="1" ht="14.25">
      <c r="A81" s="54"/>
      <c r="B81" s="66" t="s">
        <v>109</v>
      </c>
      <c r="C81" s="127">
        <f>M79</f>
        <v>210</v>
      </c>
      <c r="D81" s="48"/>
      <c r="E81" s="48"/>
      <c r="F81" s="74" t="s">
        <v>69</v>
      </c>
      <c r="G81" s="48"/>
      <c r="H81" s="48"/>
      <c r="I81" s="48"/>
      <c r="J81" s="48"/>
      <c r="K81" s="57"/>
      <c r="L81" s="57"/>
      <c r="M81" s="67"/>
      <c r="N81"/>
      <c r="O81" s="67"/>
      <c r="P81" s="67"/>
      <c r="Q81" s="76"/>
    </row>
    <row r="82" spans="1:17" s="74" customFormat="1" ht="15">
      <c r="A82" s="54"/>
      <c r="B82" s="128" t="s">
        <v>67</v>
      </c>
      <c r="C82" s="129">
        <f>SUM(D18:I18)+SUM(D29:I29)+SUM(D41:I41)+SUM(D52:I52)+SUM(D66:I66)+SUM(D70:I70)+SUM(D77:I77)-G70</f>
        <v>1214</v>
      </c>
      <c r="F82" s="74" t="s">
        <v>70</v>
      </c>
      <c r="L82" s="83"/>
      <c r="N82"/>
      <c r="P82" s="87"/>
      <c r="Q82" s="76"/>
    </row>
    <row r="83" spans="1:17" s="74" customFormat="1" ht="15">
      <c r="A83" s="54"/>
      <c r="B83" s="130" t="s">
        <v>110</v>
      </c>
      <c r="C83" s="129">
        <f>G70</f>
        <v>960</v>
      </c>
      <c r="F83" s="74" t="s">
        <v>71</v>
      </c>
      <c r="K83" s="83"/>
      <c r="L83" s="83"/>
      <c r="M83" s="87"/>
      <c r="N83"/>
      <c r="O83" s="87"/>
      <c r="P83" s="87"/>
      <c r="Q83" s="76"/>
    </row>
    <row r="84" spans="1:17" s="74" customFormat="1" ht="14.25">
      <c r="A84" s="6"/>
      <c r="B84" s="130" t="s">
        <v>111</v>
      </c>
      <c r="C84" s="129">
        <f>K74</f>
        <v>375</v>
      </c>
      <c r="F84" s="75" t="s">
        <v>93</v>
      </c>
      <c r="K84" s="75"/>
      <c r="L84" s="75"/>
      <c r="N84"/>
      <c r="Q84" s="76"/>
    </row>
    <row r="85" spans="1:17" s="74" customFormat="1" ht="14.25">
      <c r="A85" s="6"/>
      <c r="B85" s="130" t="s">
        <v>112</v>
      </c>
      <c r="C85" s="131">
        <f>C82+C83</f>
        <v>2174</v>
      </c>
      <c r="F85" s="75" t="s">
        <v>94</v>
      </c>
      <c r="K85" s="75"/>
      <c r="L85" s="75"/>
      <c r="N85"/>
      <c r="Q85" s="76"/>
    </row>
    <row r="86" spans="1:17" s="74" customFormat="1" ht="14.25">
      <c r="A86" s="6"/>
      <c r="F86" s="75" t="s">
        <v>116</v>
      </c>
      <c r="K86" s="75"/>
      <c r="L86" s="75"/>
      <c r="Q86" s="76"/>
    </row>
    <row r="87" spans="1:17" s="74" customFormat="1" ht="13.5" thickBot="1">
      <c r="A87" s="6"/>
      <c r="B87" s="107"/>
      <c r="C87" s="108"/>
      <c r="D87" s="108"/>
      <c r="E87" s="108"/>
      <c r="F87" s="109"/>
      <c r="G87" s="109"/>
      <c r="H87" s="109"/>
      <c r="I87" s="109"/>
      <c r="J87" s="108"/>
      <c r="K87" s="75"/>
      <c r="L87" s="75"/>
      <c r="Q87" s="76"/>
    </row>
    <row r="88" spans="1:17" s="74" customFormat="1" ht="8.4499999999999993" customHeight="1">
      <c r="A88" s="6"/>
      <c r="K88" s="75"/>
      <c r="L88" s="75"/>
      <c r="Q88" s="76"/>
    </row>
    <row r="89" spans="1:17" s="74" customFormat="1" ht="27">
      <c r="A89" s="6"/>
      <c r="B89" s="110" t="s">
        <v>95</v>
      </c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5" t="s">
        <v>96</v>
      </c>
      <c r="Q89" s="76"/>
    </row>
    <row r="90" spans="1:17" s="74" customFormat="1" ht="13.5">
      <c r="A90" s="6"/>
      <c r="B90" s="111" t="s">
        <v>97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5" t="s">
        <v>98</v>
      </c>
      <c r="Q90" s="76"/>
    </row>
    <row r="91" spans="1:17" s="74" customFormat="1" ht="13.5">
      <c r="A91" s="6"/>
      <c r="B91" s="111" t="s">
        <v>99</v>
      </c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6" t="s">
        <v>100</v>
      </c>
      <c r="Q91" s="76"/>
    </row>
    <row r="92" spans="1:17" s="74" customFormat="1" ht="13.5">
      <c r="A92" s="6"/>
      <c r="B92" s="111" t="s">
        <v>101</v>
      </c>
      <c r="E92" s="165" t="s">
        <v>102</v>
      </c>
      <c r="F92" s="165"/>
      <c r="G92" s="165"/>
      <c r="H92" s="165"/>
      <c r="I92" s="165"/>
      <c r="J92" s="165"/>
      <c r="K92" s="165"/>
      <c r="L92" s="165"/>
      <c r="M92" s="165"/>
      <c r="Q92" s="76"/>
    </row>
    <row r="93" spans="1:17" s="74" customFormat="1" ht="13.5">
      <c r="A93" s="6"/>
      <c r="B93" s="111" t="s">
        <v>103</v>
      </c>
      <c r="E93" s="158" t="s">
        <v>104</v>
      </c>
      <c r="F93" s="158"/>
      <c r="G93" s="158"/>
      <c r="H93" s="158"/>
      <c r="I93" s="158"/>
      <c r="J93" s="158"/>
      <c r="K93" s="158"/>
      <c r="L93" s="158"/>
      <c r="M93" s="158"/>
      <c r="Q93" s="76"/>
    </row>
    <row r="94" spans="1:17" s="74" customFormat="1">
      <c r="A94" s="6"/>
      <c r="K94" s="75"/>
      <c r="L94" s="75"/>
      <c r="Q94" s="76"/>
    </row>
    <row r="95" spans="1:17" s="74" customFormat="1">
      <c r="A95" s="6"/>
      <c r="K95" s="75"/>
      <c r="L95" s="75"/>
      <c r="Q95" s="76"/>
    </row>
    <row r="96" spans="1:17" s="74" customFormat="1">
      <c r="A96" s="6"/>
      <c r="K96" s="75"/>
      <c r="L96" s="75"/>
      <c r="Q96" s="76"/>
    </row>
    <row r="97" spans="1:17" s="74" customFormat="1">
      <c r="A97" s="6"/>
      <c r="K97" s="75"/>
      <c r="L97" s="75"/>
      <c r="Q97" s="76"/>
    </row>
    <row r="98" spans="1:17" s="74" customFormat="1">
      <c r="A98" s="6"/>
      <c r="K98" s="75"/>
      <c r="L98" s="75"/>
      <c r="Q98" s="76"/>
    </row>
    <row r="99" spans="1:17" s="74" customFormat="1">
      <c r="A99" s="6"/>
      <c r="K99" s="75"/>
      <c r="L99" s="75"/>
      <c r="Q99" s="76"/>
    </row>
    <row r="100" spans="1:17" s="74" customFormat="1">
      <c r="A100" s="6"/>
      <c r="K100" s="75"/>
      <c r="L100" s="75"/>
      <c r="Q100" s="76"/>
    </row>
    <row r="101" spans="1:17" s="74" customFormat="1">
      <c r="A101" s="6"/>
      <c r="K101" s="75"/>
      <c r="L101" s="75"/>
      <c r="Q101" s="76"/>
    </row>
    <row r="102" spans="1:17" s="74" customFormat="1">
      <c r="A102" s="6"/>
      <c r="K102" s="75"/>
      <c r="L102" s="75"/>
      <c r="Q102" s="76"/>
    </row>
    <row r="103" spans="1:17" s="74" customFormat="1">
      <c r="A103" s="6"/>
      <c r="K103" s="75"/>
      <c r="L103" s="75"/>
      <c r="Q103" s="76"/>
    </row>
    <row r="104" spans="1:17" s="74" customFormat="1">
      <c r="A104" s="6"/>
      <c r="K104" s="75"/>
      <c r="L104" s="75"/>
      <c r="Q104" s="76"/>
    </row>
    <row r="105" spans="1:17" s="74" customFormat="1">
      <c r="A105" s="6"/>
      <c r="K105" s="75"/>
      <c r="L105" s="75"/>
      <c r="Q105" s="76"/>
    </row>
    <row r="106" spans="1:17" s="74" customFormat="1">
      <c r="A106" s="6"/>
      <c r="K106" s="75"/>
      <c r="L106" s="75"/>
      <c r="Q106" s="76"/>
    </row>
    <row r="107" spans="1:17" s="74" customFormat="1">
      <c r="A107" s="6"/>
      <c r="K107" s="75"/>
      <c r="L107" s="75"/>
      <c r="Q107" s="76"/>
    </row>
    <row r="108" spans="1:17" s="74" customFormat="1">
      <c r="A108" s="6"/>
      <c r="K108" s="75"/>
      <c r="L108" s="75"/>
      <c r="Q108" s="76"/>
    </row>
    <row r="109" spans="1:17" s="74" customFormat="1">
      <c r="A109" s="6"/>
      <c r="K109" s="75"/>
      <c r="L109" s="75"/>
      <c r="Q109" s="76"/>
    </row>
    <row r="110" spans="1:17" s="74" customFormat="1">
      <c r="A110" s="6"/>
      <c r="K110" s="75"/>
      <c r="L110" s="75"/>
      <c r="Q110" s="76"/>
    </row>
    <row r="111" spans="1:17" s="74" customFormat="1">
      <c r="A111" s="6"/>
      <c r="K111" s="75"/>
      <c r="L111" s="75"/>
      <c r="Q111" s="76"/>
    </row>
    <row r="112" spans="1:17" s="74" customFormat="1">
      <c r="A112" s="6"/>
      <c r="K112" s="75"/>
      <c r="L112" s="75"/>
      <c r="Q112" s="76"/>
    </row>
    <row r="113" spans="1:17" s="74" customFormat="1">
      <c r="A113" s="6"/>
      <c r="K113" s="75"/>
      <c r="L113" s="75"/>
      <c r="Q113" s="76"/>
    </row>
    <row r="114" spans="1:17" s="74" customFormat="1">
      <c r="A114" s="6"/>
      <c r="K114" s="75"/>
      <c r="L114" s="75"/>
      <c r="Q114" s="76"/>
    </row>
    <row r="115" spans="1:17" s="74" customFormat="1">
      <c r="A115" s="6"/>
      <c r="K115" s="75"/>
      <c r="L115" s="75"/>
      <c r="Q115" s="76"/>
    </row>
    <row r="116" spans="1:17" s="74" customFormat="1">
      <c r="A116" s="6"/>
      <c r="K116" s="75"/>
      <c r="L116" s="75"/>
      <c r="Q116" s="76"/>
    </row>
    <row r="117" spans="1:17" s="74" customFormat="1">
      <c r="A117" s="6"/>
      <c r="K117" s="75"/>
      <c r="L117" s="75"/>
      <c r="Q117" s="76"/>
    </row>
    <row r="118" spans="1:17" s="74" customFormat="1">
      <c r="A118" s="6"/>
      <c r="K118" s="75"/>
      <c r="L118" s="75"/>
      <c r="Q118" s="76"/>
    </row>
    <row r="119" spans="1:17" s="74" customFormat="1">
      <c r="A119" s="6"/>
      <c r="K119" s="75"/>
      <c r="L119" s="75"/>
      <c r="Q119" s="76"/>
    </row>
    <row r="120" spans="1:17" s="74" customFormat="1">
      <c r="A120" s="6"/>
      <c r="K120" s="75"/>
      <c r="L120" s="75"/>
      <c r="Q120" s="76"/>
    </row>
    <row r="121" spans="1:17" s="74" customFormat="1">
      <c r="A121" s="6"/>
      <c r="K121" s="75"/>
      <c r="L121" s="75"/>
      <c r="Q121" s="76"/>
    </row>
    <row r="122" spans="1:17" s="74" customFormat="1">
      <c r="A122" s="6"/>
      <c r="K122" s="75"/>
      <c r="L122" s="75"/>
      <c r="Q122" s="76"/>
    </row>
    <row r="123" spans="1:17" s="74" customFormat="1">
      <c r="A123" s="6"/>
      <c r="K123" s="75"/>
      <c r="L123" s="75"/>
      <c r="Q123" s="76"/>
    </row>
    <row r="124" spans="1:17" s="74" customFormat="1">
      <c r="A124" s="6"/>
      <c r="K124" s="75"/>
      <c r="L124" s="75"/>
      <c r="Q124" s="76"/>
    </row>
    <row r="125" spans="1:17" s="74" customFormat="1">
      <c r="A125" s="6"/>
      <c r="K125" s="75"/>
      <c r="L125" s="75"/>
      <c r="Q125" s="76"/>
    </row>
    <row r="126" spans="1:17" s="74" customFormat="1">
      <c r="A126" s="6"/>
      <c r="K126" s="75"/>
      <c r="L126" s="75"/>
      <c r="Q126" s="76"/>
    </row>
    <row r="127" spans="1:17" s="74" customFormat="1">
      <c r="A127" s="6"/>
      <c r="K127" s="75"/>
      <c r="L127" s="75"/>
      <c r="Q127" s="76"/>
    </row>
    <row r="128" spans="1:17" s="74" customFormat="1">
      <c r="A128" s="6"/>
      <c r="K128" s="75"/>
      <c r="L128" s="75"/>
      <c r="Q128" s="76"/>
    </row>
    <row r="129" spans="1:17" s="74" customFormat="1">
      <c r="A129" s="6"/>
      <c r="K129" s="75"/>
      <c r="L129" s="75"/>
      <c r="Q129" s="76"/>
    </row>
    <row r="130" spans="1:17" s="74" customFormat="1">
      <c r="A130" s="6"/>
      <c r="K130" s="75"/>
      <c r="L130" s="75"/>
      <c r="Q130" s="76"/>
    </row>
    <row r="131" spans="1:17" s="74" customFormat="1">
      <c r="A131" s="6"/>
      <c r="K131" s="75"/>
      <c r="L131" s="75"/>
      <c r="Q131" s="76"/>
    </row>
    <row r="132" spans="1:17" s="74" customFormat="1">
      <c r="A132" s="6"/>
      <c r="K132" s="75"/>
      <c r="L132" s="75"/>
      <c r="Q132" s="76"/>
    </row>
    <row r="133" spans="1:17" s="74" customFormat="1">
      <c r="A133" s="6"/>
      <c r="K133" s="75"/>
      <c r="L133" s="75"/>
      <c r="Q133" s="76"/>
    </row>
    <row r="134" spans="1:17" s="74" customFormat="1">
      <c r="A134" s="6"/>
      <c r="K134" s="75"/>
      <c r="L134" s="75"/>
      <c r="Q134" s="76"/>
    </row>
    <row r="135" spans="1:17" s="74" customFormat="1">
      <c r="A135" s="6"/>
      <c r="K135" s="75"/>
      <c r="L135" s="75"/>
      <c r="Q135" s="76"/>
    </row>
    <row r="136" spans="1:17" s="74" customFormat="1">
      <c r="A136" s="6"/>
      <c r="K136" s="75"/>
      <c r="L136" s="75"/>
      <c r="Q136" s="76"/>
    </row>
    <row r="137" spans="1:17" s="74" customFormat="1">
      <c r="A137" s="6"/>
      <c r="K137" s="75"/>
      <c r="L137" s="75"/>
      <c r="Q137" s="76"/>
    </row>
    <row r="138" spans="1:17" s="74" customFormat="1">
      <c r="A138" s="6"/>
      <c r="K138" s="75"/>
      <c r="L138" s="75"/>
      <c r="Q138" s="76"/>
    </row>
    <row r="139" spans="1:17" s="74" customFormat="1">
      <c r="A139" s="6"/>
      <c r="K139" s="75"/>
      <c r="L139" s="75"/>
      <c r="Q139" s="76"/>
    </row>
    <row r="140" spans="1:17" s="74" customFormat="1">
      <c r="A140" s="6"/>
      <c r="K140" s="75"/>
      <c r="L140" s="75"/>
      <c r="Q140" s="76"/>
    </row>
    <row r="141" spans="1:17" s="74" customFormat="1">
      <c r="A141" s="6"/>
      <c r="K141" s="75"/>
      <c r="L141" s="75"/>
      <c r="Q141" s="76"/>
    </row>
    <row r="142" spans="1:17" s="74" customFormat="1">
      <c r="A142" s="6"/>
      <c r="K142" s="75"/>
      <c r="L142" s="75"/>
      <c r="Q142" s="76"/>
    </row>
    <row r="143" spans="1:17" s="74" customFormat="1">
      <c r="A143" s="6"/>
      <c r="K143" s="75"/>
      <c r="L143" s="75"/>
      <c r="Q143" s="76"/>
    </row>
    <row r="144" spans="1:17" s="74" customFormat="1">
      <c r="A144" s="6"/>
      <c r="K144" s="75"/>
      <c r="L144" s="75"/>
      <c r="Q144" s="76"/>
    </row>
    <row r="145" spans="1:17" s="74" customFormat="1">
      <c r="A145" s="6"/>
      <c r="K145" s="75"/>
      <c r="L145" s="75"/>
      <c r="Q145" s="76"/>
    </row>
    <row r="146" spans="1:17" s="74" customFormat="1">
      <c r="A146" s="6"/>
      <c r="K146" s="75"/>
      <c r="L146" s="75"/>
      <c r="Q146" s="76"/>
    </row>
    <row r="147" spans="1:17" s="74" customFormat="1">
      <c r="A147" s="6"/>
      <c r="K147" s="75"/>
      <c r="L147" s="75"/>
      <c r="Q147" s="76"/>
    </row>
    <row r="148" spans="1:17" s="74" customFormat="1">
      <c r="A148" s="6"/>
      <c r="K148" s="75"/>
      <c r="L148" s="75"/>
      <c r="Q148" s="76"/>
    </row>
    <row r="149" spans="1:17" s="74" customFormat="1">
      <c r="A149" s="6"/>
      <c r="K149" s="75"/>
      <c r="L149" s="75"/>
      <c r="Q149" s="76"/>
    </row>
    <row r="150" spans="1:17" s="74" customFormat="1">
      <c r="A150" s="6"/>
      <c r="K150" s="75"/>
      <c r="L150" s="75"/>
      <c r="Q150" s="76"/>
    </row>
    <row r="151" spans="1:17" s="74" customFormat="1">
      <c r="A151" s="6"/>
      <c r="K151" s="75"/>
      <c r="L151" s="75"/>
      <c r="Q151" s="76"/>
    </row>
    <row r="152" spans="1:17" s="74" customFormat="1">
      <c r="A152" s="6"/>
      <c r="K152" s="75"/>
      <c r="L152" s="75"/>
      <c r="Q152" s="76"/>
    </row>
    <row r="153" spans="1:17" s="74" customFormat="1">
      <c r="A153" s="6"/>
      <c r="K153" s="75"/>
      <c r="L153" s="75"/>
      <c r="Q153" s="76"/>
    </row>
    <row r="154" spans="1:17" s="74" customFormat="1">
      <c r="A154" s="6"/>
      <c r="K154" s="75"/>
      <c r="L154" s="75"/>
      <c r="Q154" s="76"/>
    </row>
    <row r="155" spans="1:17" s="74" customFormat="1">
      <c r="A155" s="6"/>
      <c r="K155" s="75"/>
      <c r="L155" s="75"/>
      <c r="Q155" s="76"/>
    </row>
    <row r="156" spans="1:17" s="74" customFormat="1">
      <c r="A156" s="6"/>
      <c r="K156" s="75"/>
      <c r="L156" s="75"/>
      <c r="Q156" s="76"/>
    </row>
    <row r="157" spans="1:17" s="74" customFormat="1">
      <c r="A157" s="6"/>
      <c r="K157" s="75"/>
      <c r="L157" s="75"/>
      <c r="Q157" s="76"/>
    </row>
    <row r="158" spans="1:17" s="74" customFormat="1">
      <c r="A158" s="6"/>
      <c r="K158" s="75"/>
      <c r="L158" s="75"/>
      <c r="Q158" s="76"/>
    </row>
    <row r="159" spans="1:17" s="74" customFormat="1">
      <c r="A159" s="6"/>
      <c r="K159" s="75"/>
      <c r="L159" s="75"/>
      <c r="Q159" s="76"/>
    </row>
  </sheetData>
  <mergeCells count="6">
    <mergeCell ref="E93:M93"/>
    <mergeCell ref="A6:A7"/>
    <mergeCell ref="B6:B7"/>
    <mergeCell ref="C6:C7"/>
    <mergeCell ref="D6:K6"/>
    <mergeCell ref="E92:M92"/>
  </mergeCells>
  <pageMargins left="0.25" right="0.25" top="0.75" bottom="0.75" header="0.3" footer="0.3"/>
  <pageSetup paperSize="9" scale="69" orientation="portrait" r:id="rId1"/>
  <headerFooter alignWithMargins="0"/>
  <rowBreaks count="1" manualBreakCount="1">
    <brk id="52" max="10" man="1"/>
  </rowBreaks>
  <colBreaks count="1" manualBreakCount="1">
    <brk id="13" min="1" max="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9"/>
  <sheetViews>
    <sheetView zoomScale="115" zoomScaleNormal="115" zoomScalePageLayoutView="115" workbookViewId="0">
      <pane ySplit="7" topLeftCell="A8" activePane="bottomLeft" state="frozen"/>
      <selection pane="bottomLeft" activeCell="D35" sqref="D35"/>
    </sheetView>
  </sheetViews>
  <sheetFormatPr defaultRowHeight="12.75"/>
  <cols>
    <col min="1" max="1" width="3.140625" style="6" customWidth="1"/>
    <col min="2" max="2" width="45.140625" customWidth="1"/>
    <col min="3" max="3" width="8.85546875" customWidth="1"/>
    <col min="4" max="4" width="7.5703125" bestFit="1" customWidth="1"/>
    <col min="5" max="5" width="4.5703125" bestFit="1" customWidth="1"/>
    <col min="6" max="6" width="5.42578125" bestFit="1" customWidth="1"/>
    <col min="7" max="7" width="6" customWidth="1"/>
    <col min="8" max="8" width="4.42578125" customWidth="1"/>
    <col min="9" max="9" width="3.5703125" bestFit="1" customWidth="1"/>
    <col min="10" max="10" width="4.85546875" customWidth="1"/>
    <col min="11" max="11" width="5.42578125" style="55" bestFit="1" customWidth="1"/>
    <col min="12" max="12" width="5.42578125" style="55" customWidth="1"/>
    <col min="13" max="13" width="7.28515625" customWidth="1"/>
    <col min="14" max="14" width="2.85546875" customWidth="1"/>
    <col min="15" max="15" width="7.28515625" customWidth="1"/>
    <col min="16" max="16" width="2.42578125" customWidth="1"/>
    <col min="17" max="17" width="7.140625" customWidth="1"/>
  </cols>
  <sheetData>
    <row r="1" spans="1:16" ht="67.150000000000006" customHeight="1"/>
    <row r="2" spans="1:16" ht="15.75">
      <c r="A2" s="93" t="s">
        <v>113</v>
      </c>
      <c r="B2" s="86"/>
      <c r="C2" s="86"/>
      <c r="D2" s="86"/>
      <c r="E2" s="86"/>
      <c r="F2" s="86"/>
      <c r="G2" s="86"/>
      <c r="H2" s="86"/>
      <c r="I2" s="86"/>
      <c r="J2" s="86"/>
      <c r="K2" s="94"/>
      <c r="L2" s="94"/>
      <c r="M2" s="86"/>
      <c r="O2" s="86"/>
      <c r="P2" s="86"/>
    </row>
    <row r="3" spans="1:16">
      <c r="A3" s="89" t="s">
        <v>48</v>
      </c>
      <c r="B3" s="86"/>
      <c r="C3" s="86"/>
      <c r="D3" s="86"/>
      <c r="E3" s="86"/>
      <c r="F3" s="86"/>
      <c r="G3" s="86"/>
      <c r="H3" s="86"/>
      <c r="I3" s="86"/>
      <c r="J3" s="86"/>
      <c r="K3" s="94"/>
      <c r="L3" s="94"/>
      <c r="M3" s="86"/>
      <c r="O3" s="86"/>
      <c r="P3" s="86"/>
    </row>
    <row r="4" spans="1:16">
      <c r="A4" s="89" t="s">
        <v>117</v>
      </c>
      <c r="B4" s="86"/>
      <c r="C4" s="86"/>
      <c r="D4" s="86"/>
      <c r="E4" s="86"/>
      <c r="F4" s="86"/>
      <c r="G4" s="86"/>
      <c r="H4" s="86"/>
      <c r="I4" s="86"/>
      <c r="J4" s="86"/>
      <c r="K4" s="94"/>
      <c r="L4" s="94"/>
      <c r="M4" s="86"/>
      <c r="O4" s="86"/>
      <c r="P4" s="86"/>
    </row>
    <row r="5" spans="1:16">
      <c r="A5" s="95" t="s">
        <v>115</v>
      </c>
      <c r="B5" s="86"/>
      <c r="C5" s="86"/>
      <c r="D5" s="86"/>
      <c r="E5" s="86"/>
      <c r="F5" s="86"/>
      <c r="G5" s="86"/>
      <c r="H5" s="86"/>
      <c r="I5" s="86"/>
      <c r="J5" s="86"/>
      <c r="K5" s="94"/>
      <c r="L5" s="94"/>
      <c r="M5" s="86"/>
      <c r="O5" s="86"/>
      <c r="P5" s="86"/>
    </row>
    <row r="6" spans="1:16" s="25" customFormat="1" ht="16.5">
      <c r="A6" s="159" t="s">
        <v>29</v>
      </c>
      <c r="B6" s="160" t="s">
        <v>30</v>
      </c>
      <c r="C6" s="161" t="s">
        <v>32</v>
      </c>
      <c r="D6" s="162" t="s">
        <v>31</v>
      </c>
      <c r="E6" s="163"/>
      <c r="F6" s="163"/>
      <c r="G6" s="163"/>
      <c r="H6" s="163"/>
      <c r="I6" s="163"/>
      <c r="J6" s="163"/>
      <c r="K6" s="164"/>
      <c r="L6" s="101"/>
      <c r="M6" s="58" t="s">
        <v>50</v>
      </c>
      <c r="N6"/>
      <c r="O6" s="58" t="s">
        <v>50</v>
      </c>
      <c r="P6" s="26"/>
    </row>
    <row r="7" spans="1:16" s="25" customFormat="1" ht="18">
      <c r="A7" s="159"/>
      <c r="B7" s="160"/>
      <c r="C7" s="161"/>
      <c r="D7" s="106" t="s">
        <v>33</v>
      </c>
      <c r="E7" s="106" t="s">
        <v>34</v>
      </c>
      <c r="F7" s="106" t="s">
        <v>35</v>
      </c>
      <c r="G7" s="106" t="s">
        <v>36</v>
      </c>
      <c r="H7" s="106" t="s">
        <v>1</v>
      </c>
      <c r="I7" s="106" t="s">
        <v>4</v>
      </c>
      <c r="J7" s="136" t="s">
        <v>105</v>
      </c>
      <c r="K7" s="136" t="s">
        <v>106</v>
      </c>
      <c r="L7" s="136" t="s">
        <v>107</v>
      </c>
      <c r="M7" s="59" t="s">
        <v>49</v>
      </c>
      <c r="N7"/>
      <c r="O7" s="59" t="s">
        <v>49</v>
      </c>
      <c r="P7" s="26"/>
    </row>
    <row r="8" spans="1:16" s="25" customFormat="1" ht="14.25" customHeight="1">
      <c r="A8" s="96" t="s">
        <v>14</v>
      </c>
      <c r="B8" s="26"/>
      <c r="C8" s="26"/>
      <c r="D8" s="26"/>
      <c r="E8" s="26"/>
      <c r="F8" s="26"/>
      <c r="G8" s="26"/>
      <c r="H8" s="26"/>
      <c r="I8" s="26"/>
      <c r="J8" s="26"/>
      <c r="M8" s="26" t="s">
        <v>91</v>
      </c>
      <c r="N8"/>
      <c r="O8" s="26" t="s">
        <v>92</v>
      </c>
      <c r="P8" s="26"/>
    </row>
    <row r="9" spans="1:16" s="29" customFormat="1" ht="12.75" customHeight="1">
      <c r="A9" s="27">
        <v>1</v>
      </c>
      <c r="B9" s="7" t="s">
        <v>6</v>
      </c>
      <c r="C9" s="3" t="s">
        <v>2</v>
      </c>
      <c r="D9" s="73">
        <v>16</v>
      </c>
      <c r="E9" s="73">
        <v>16</v>
      </c>
      <c r="F9" s="73"/>
      <c r="G9" s="28"/>
      <c r="H9" s="28"/>
      <c r="I9" s="28"/>
      <c r="J9" s="137">
        <v>6</v>
      </c>
      <c r="K9" s="138">
        <f>M9*25-(D9+E9+F9+G9+H9+I9+J9)</f>
        <v>87</v>
      </c>
      <c r="L9" s="138">
        <f>IF(D9=16,12,IF(D9=8,6,0))</f>
        <v>12</v>
      </c>
      <c r="M9" s="73">
        <v>5</v>
      </c>
      <c r="N9"/>
      <c r="O9" s="132">
        <f>L9/25+(L9*K9/SUM(D9:I9))/25</f>
        <v>1.7849999999999999</v>
      </c>
      <c r="P9" s="102"/>
    </row>
    <row r="10" spans="1:16" s="29" customFormat="1" ht="12.75" customHeight="1">
      <c r="A10" s="27">
        <v>2</v>
      </c>
      <c r="B10" s="8" t="s">
        <v>7</v>
      </c>
      <c r="C10" s="4" t="s">
        <v>2</v>
      </c>
      <c r="D10" s="15">
        <v>16</v>
      </c>
      <c r="E10" s="15">
        <v>16</v>
      </c>
      <c r="F10" s="15"/>
      <c r="G10" s="28"/>
      <c r="H10" s="28"/>
      <c r="I10" s="28"/>
      <c r="J10" s="137">
        <v>6</v>
      </c>
      <c r="K10" s="138">
        <f t="shared" ref="K10:K17" si="0">M10*25-(D10+E10+F10+G10+H10+I10+J10)</f>
        <v>87</v>
      </c>
      <c r="L10" s="138">
        <f t="shared" ref="L10:L17" si="1">IF(D10=16,12,IF(D10=8,6,0))</f>
        <v>12</v>
      </c>
      <c r="M10" s="73">
        <v>5</v>
      </c>
      <c r="N10"/>
      <c r="O10" s="132">
        <f t="shared" ref="O10:O15" si="2">L10/25+(L10*K10/SUM(D10:I10))/25</f>
        <v>1.7849999999999999</v>
      </c>
      <c r="P10" s="102"/>
    </row>
    <row r="11" spans="1:16" s="29" customFormat="1" ht="12.75" customHeight="1">
      <c r="A11" s="27">
        <v>3</v>
      </c>
      <c r="B11" s="8" t="s">
        <v>60</v>
      </c>
      <c r="C11" s="4" t="s">
        <v>0</v>
      </c>
      <c r="D11" s="15">
        <v>8</v>
      </c>
      <c r="E11" s="15"/>
      <c r="F11" s="78">
        <v>24</v>
      </c>
      <c r="G11" s="79"/>
      <c r="H11" s="28"/>
      <c r="I11" s="28"/>
      <c r="J11" s="137">
        <v>4</v>
      </c>
      <c r="K11" s="138">
        <f t="shared" si="0"/>
        <v>89</v>
      </c>
      <c r="L11" s="138">
        <f t="shared" si="1"/>
        <v>6</v>
      </c>
      <c r="M11" s="73">
        <v>5</v>
      </c>
      <c r="N11"/>
      <c r="O11" s="132">
        <f t="shared" si="2"/>
        <v>0.90749999999999997</v>
      </c>
      <c r="P11" s="102"/>
    </row>
    <row r="12" spans="1:16" s="29" customFormat="1" ht="12.75" customHeight="1">
      <c r="A12" s="30">
        <v>4</v>
      </c>
      <c r="B12" s="7" t="s">
        <v>8</v>
      </c>
      <c r="C12" s="3" t="s">
        <v>0</v>
      </c>
      <c r="D12" s="73">
        <v>8</v>
      </c>
      <c r="E12" s="73">
        <v>8</v>
      </c>
      <c r="F12" s="73"/>
      <c r="G12" s="28"/>
      <c r="H12" s="28"/>
      <c r="I12" s="28"/>
      <c r="J12" s="137">
        <v>4</v>
      </c>
      <c r="K12" s="138">
        <f t="shared" si="0"/>
        <v>55</v>
      </c>
      <c r="L12" s="138">
        <f t="shared" si="1"/>
        <v>6</v>
      </c>
      <c r="M12" s="73">
        <v>3</v>
      </c>
      <c r="N12"/>
      <c r="O12" s="132">
        <f t="shared" si="2"/>
        <v>1.0649999999999999</v>
      </c>
      <c r="P12" s="102"/>
    </row>
    <row r="13" spans="1:16" s="29" customFormat="1" ht="12.75" customHeight="1">
      <c r="A13" s="27">
        <v>5</v>
      </c>
      <c r="B13" s="7" t="s">
        <v>9</v>
      </c>
      <c r="C13" s="3" t="s">
        <v>2</v>
      </c>
      <c r="D13" s="73">
        <v>16</v>
      </c>
      <c r="E13" s="73">
        <v>8</v>
      </c>
      <c r="F13" s="78">
        <v>16</v>
      </c>
      <c r="G13" s="79"/>
      <c r="H13" s="28"/>
      <c r="I13" s="28"/>
      <c r="J13" s="137">
        <v>8</v>
      </c>
      <c r="K13" s="138">
        <f t="shared" si="0"/>
        <v>102</v>
      </c>
      <c r="L13" s="138">
        <f t="shared" si="1"/>
        <v>12</v>
      </c>
      <c r="M13" s="73">
        <v>6</v>
      </c>
      <c r="N13"/>
      <c r="O13" s="132">
        <f t="shared" si="2"/>
        <v>1.704</v>
      </c>
      <c r="P13" s="102"/>
    </row>
    <row r="14" spans="1:16" s="74" customFormat="1" ht="12.75" customHeight="1">
      <c r="A14" s="30">
        <v>6</v>
      </c>
      <c r="B14" s="11" t="s">
        <v>23</v>
      </c>
      <c r="C14" s="73" t="s">
        <v>0</v>
      </c>
      <c r="D14" s="72">
        <v>8</v>
      </c>
      <c r="E14" s="24"/>
      <c r="F14" s="24"/>
      <c r="G14" s="24">
        <v>16</v>
      </c>
      <c r="H14" s="37"/>
      <c r="I14" s="37"/>
      <c r="J14" s="139">
        <v>4</v>
      </c>
      <c r="K14" s="138">
        <f t="shared" si="0"/>
        <v>47</v>
      </c>
      <c r="L14" s="138">
        <f t="shared" si="1"/>
        <v>6</v>
      </c>
      <c r="M14" s="73">
        <v>3</v>
      </c>
      <c r="N14"/>
      <c r="O14" s="132">
        <f t="shared" si="2"/>
        <v>0.71</v>
      </c>
      <c r="P14" s="102"/>
    </row>
    <row r="15" spans="1:16" s="29" customFormat="1" ht="12.75" customHeight="1">
      <c r="A15" s="72">
        <v>7</v>
      </c>
      <c r="B15" s="82" t="s">
        <v>22</v>
      </c>
      <c r="C15" s="3" t="s">
        <v>0</v>
      </c>
      <c r="D15" s="3">
        <v>10</v>
      </c>
      <c r="E15" s="3"/>
      <c r="F15" s="3"/>
      <c r="G15" s="3"/>
      <c r="H15" s="3"/>
      <c r="I15" s="52"/>
      <c r="J15" s="140">
        <v>2</v>
      </c>
      <c r="K15" s="138">
        <f t="shared" si="0"/>
        <v>13</v>
      </c>
      <c r="L15" s="141">
        <f t="shared" si="1"/>
        <v>0</v>
      </c>
      <c r="M15" s="73">
        <v>1</v>
      </c>
      <c r="N15"/>
      <c r="O15" s="132">
        <f t="shared" si="2"/>
        <v>0</v>
      </c>
      <c r="P15" s="102"/>
    </row>
    <row r="16" spans="1:16" s="74" customFormat="1" ht="12.75" customHeight="1">
      <c r="A16" s="30">
        <v>8</v>
      </c>
      <c r="B16" s="154" t="s">
        <v>37</v>
      </c>
      <c r="C16" s="5" t="s">
        <v>0</v>
      </c>
      <c r="D16" s="24"/>
      <c r="E16" s="24">
        <v>16</v>
      </c>
      <c r="F16" s="24"/>
      <c r="G16" s="24"/>
      <c r="H16" s="37"/>
      <c r="I16" s="37"/>
      <c r="J16" s="139">
        <v>2</v>
      </c>
      <c r="K16" s="141">
        <v>0</v>
      </c>
      <c r="L16" s="141">
        <f t="shared" si="1"/>
        <v>0</v>
      </c>
      <c r="M16" s="97">
        <v>0</v>
      </c>
      <c r="N16"/>
      <c r="O16" s="132">
        <v>0</v>
      </c>
      <c r="P16" s="103"/>
    </row>
    <row r="17" spans="1:19" s="29" customFormat="1" ht="12.75" customHeight="1">
      <c r="A17" s="30">
        <v>9</v>
      </c>
      <c r="B17" s="8" t="s">
        <v>24</v>
      </c>
      <c r="C17" s="4" t="s">
        <v>0</v>
      </c>
      <c r="D17" s="15"/>
      <c r="E17" s="15">
        <v>16</v>
      </c>
      <c r="F17" s="15"/>
      <c r="G17" s="28"/>
      <c r="H17" s="28"/>
      <c r="I17" s="28"/>
      <c r="J17" s="137">
        <v>2</v>
      </c>
      <c r="K17" s="138">
        <f t="shared" si="0"/>
        <v>32</v>
      </c>
      <c r="L17" s="141">
        <f t="shared" si="1"/>
        <v>0</v>
      </c>
      <c r="M17" s="73">
        <v>2</v>
      </c>
      <c r="N17"/>
      <c r="O17" s="132">
        <v>0</v>
      </c>
      <c r="P17" s="102"/>
    </row>
    <row r="18" spans="1:19" s="29" customFormat="1" ht="12.75" customHeight="1">
      <c r="A18" s="31"/>
      <c r="B18" s="13" t="str">
        <f>CONCATENATE("Razem godz. kontaktowych        ",SUM(D18:I18))</f>
        <v>Razem godz. kontaktowych        218</v>
      </c>
      <c r="C18" s="14"/>
      <c r="D18" s="32">
        <f>SUM(D9:D17)</f>
        <v>82</v>
      </c>
      <c r="E18" s="32">
        <f>SUM(E9:E17)</f>
        <v>80</v>
      </c>
      <c r="F18" s="32">
        <f>SUM(F9:F17)</f>
        <v>40</v>
      </c>
      <c r="G18" s="32">
        <f>SUM(G9:G17)</f>
        <v>16</v>
      </c>
      <c r="H18" s="32"/>
      <c r="I18" s="32"/>
      <c r="J18" s="142">
        <f>SUM(J9:J17)</f>
        <v>38</v>
      </c>
      <c r="K18" s="143">
        <f>SUM(K9:K17)</f>
        <v>512</v>
      </c>
      <c r="L18" s="142">
        <f>SUM(L9:L17)</f>
        <v>54</v>
      </c>
      <c r="M18" s="60">
        <f>SUM(M9:M17)</f>
        <v>30</v>
      </c>
      <c r="N18"/>
      <c r="O18" s="105">
        <v>10</v>
      </c>
      <c r="P18" s="104"/>
      <c r="S18" s="29">
        <f>300/15</f>
        <v>20</v>
      </c>
    </row>
    <row r="19" spans="1:19" s="74" customFormat="1" ht="12.75" customHeight="1">
      <c r="A19" s="33" t="s">
        <v>10</v>
      </c>
      <c r="B19" s="34"/>
      <c r="C19" s="35"/>
      <c r="J19" s="144"/>
      <c r="K19" s="144"/>
      <c r="L19" s="144"/>
      <c r="M19" s="61"/>
      <c r="N19"/>
      <c r="O19" s="61"/>
      <c r="P19" s="61"/>
    </row>
    <row r="20" spans="1:19" s="74" customFormat="1" ht="12.75" customHeight="1">
      <c r="A20" s="36">
        <v>1</v>
      </c>
      <c r="B20" s="10" t="s">
        <v>28</v>
      </c>
      <c r="C20" s="1" t="s">
        <v>2</v>
      </c>
      <c r="D20" s="24">
        <v>8</v>
      </c>
      <c r="E20" s="24"/>
      <c r="F20" s="80">
        <v>16</v>
      </c>
      <c r="G20" s="80"/>
      <c r="H20" s="37"/>
      <c r="I20" s="37"/>
      <c r="J20" s="139">
        <v>6</v>
      </c>
      <c r="K20" s="138">
        <f t="shared" ref="K20:K28" si="3">M20*25-(D20+E20+F20+G20+H20+I20+J20)</f>
        <v>70</v>
      </c>
      <c r="L20" s="141">
        <f t="shared" ref="L20:L28" si="4">IF(D20=16,12,IF(D20=8,6,0))</f>
        <v>6</v>
      </c>
      <c r="M20" s="73">
        <v>4</v>
      </c>
      <c r="N20"/>
      <c r="O20" s="132">
        <f t="shared" ref="O20:O28" si="5">L20/25+(L20*K20/SUM(D20:I20))/25</f>
        <v>0.94</v>
      </c>
      <c r="P20" s="102"/>
    </row>
    <row r="21" spans="1:19" s="39" customFormat="1" ht="12.75" customHeight="1">
      <c r="A21" s="30">
        <f>A20+1</f>
        <v>2</v>
      </c>
      <c r="B21" s="7" t="s">
        <v>5</v>
      </c>
      <c r="C21" s="3" t="s">
        <v>2</v>
      </c>
      <c r="D21" s="73">
        <v>16</v>
      </c>
      <c r="E21" s="73">
        <v>16</v>
      </c>
      <c r="F21" s="73"/>
      <c r="G21" s="73"/>
      <c r="H21" s="38"/>
      <c r="I21" s="38"/>
      <c r="J21" s="145">
        <v>6</v>
      </c>
      <c r="K21" s="138">
        <f t="shared" si="3"/>
        <v>87</v>
      </c>
      <c r="L21" s="141">
        <f t="shared" si="4"/>
        <v>12</v>
      </c>
      <c r="M21" s="73">
        <v>5</v>
      </c>
      <c r="N21"/>
      <c r="O21" s="132">
        <f t="shared" si="5"/>
        <v>1.7849999999999999</v>
      </c>
      <c r="P21" s="102"/>
    </row>
    <row r="22" spans="1:19" s="74" customFormat="1" ht="12.75" customHeight="1">
      <c r="A22" s="30">
        <v>3</v>
      </c>
      <c r="B22" s="12" t="s">
        <v>11</v>
      </c>
      <c r="C22" s="73" t="s">
        <v>0</v>
      </c>
      <c r="D22" s="24">
        <v>8</v>
      </c>
      <c r="E22" s="24"/>
      <c r="F22" s="24"/>
      <c r="G22" s="24">
        <v>16</v>
      </c>
      <c r="H22" s="37"/>
      <c r="I22" s="37"/>
      <c r="J22" s="139">
        <v>4</v>
      </c>
      <c r="K22" s="138">
        <f t="shared" si="3"/>
        <v>47</v>
      </c>
      <c r="L22" s="141">
        <f t="shared" si="4"/>
        <v>6</v>
      </c>
      <c r="M22" s="73">
        <v>3</v>
      </c>
      <c r="N22"/>
      <c r="O22" s="132">
        <f t="shared" si="5"/>
        <v>0.71</v>
      </c>
      <c r="P22" s="102"/>
    </row>
    <row r="23" spans="1:19" s="74" customFormat="1">
      <c r="A23" s="72">
        <v>4</v>
      </c>
      <c r="B23" s="18" t="s">
        <v>57</v>
      </c>
      <c r="C23" s="3" t="s">
        <v>2</v>
      </c>
      <c r="D23" s="72">
        <v>16</v>
      </c>
      <c r="E23" s="72">
        <v>8</v>
      </c>
      <c r="F23" s="72"/>
      <c r="G23" s="72"/>
      <c r="H23" s="72">
        <v>8</v>
      </c>
      <c r="I23" s="44"/>
      <c r="J23" s="146">
        <v>8</v>
      </c>
      <c r="K23" s="138">
        <f t="shared" si="3"/>
        <v>60</v>
      </c>
      <c r="L23" s="141">
        <f t="shared" si="4"/>
        <v>12</v>
      </c>
      <c r="M23" s="73">
        <v>4</v>
      </c>
      <c r="N23"/>
      <c r="O23" s="132">
        <f t="shared" si="5"/>
        <v>1.38</v>
      </c>
      <c r="P23" s="102"/>
    </row>
    <row r="24" spans="1:19" s="74" customFormat="1" ht="12.75" customHeight="1">
      <c r="A24" s="30">
        <v>5</v>
      </c>
      <c r="B24" s="11" t="s">
        <v>12</v>
      </c>
      <c r="C24" s="73" t="s">
        <v>2</v>
      </c>
      <c r="D24" s="24">
        <v>16</v>
      </c>
      <c r="E24" s="24"/>
      <c r="F24" s="80">
        <v>16</v>
      </c>
      <c r="G24" s="80"/>
      <c r="H24" s="37"/>
      <c r="I24" s="37"/>
      <c r="J24" s="139">
        <v>6</v>
      </c>
      <c r="K24" s="138">
        <f t="shared" si="3"/>
        <v>87</v>
      </c>
      <c r="L24" s="141">
        <f t="shared" si="4"/>
        <v>12</v>
      </c>
      <c r="M24" s="73">
        <v>5</v>
      </c>
      <c r="N24"/>
      <c r="O24" s="132">
        <f t="shared" si="5"/>
        <v>1.7849999999999999</v>
      </c>
      <c r="P24" s="102"/>
    </row>
    <row r="25" spans="1:19" s="74" customFormat="1" ht="12.75" customHeight="1">
      <c r="A25" s="30">
        <v>6</v>
      </c>
      <c r="B25" s="22" t="s">
        <v>21</v>
      </c>
      <c r="C25" s="1" t="s">
        <v>0</v>
      </c>
      <c r="D25" s="24">
        <v>8</v>
      </c>
      <c r="E25" s="24"/>
      <c r="F25" s="24"/>
      <c r="G25" s="24">
        <v>16</v>
      </c>
      <c r="H25" s="37"/>
      <c r="I25" s="37"/>
      <c r="J25" s="139">
        <v>4</v>
      </c>
      <c r="K25" s="138">
        <f t="shared" si="3"/>
        <v>47</v>
      </c>
      <c r="L25" s="141">
        <f t="shared" si="4"/>
        <v>6</v>
      </c>
      <c r="M25" s="73">
        <v>3</v>
      </c>
      <c r="N25"/>
      <c r="O25" s="132">
        <f t="shared" si="5"/>
        <v>0.71</v>
      </c>
      <c r="P25" s="102"/>
    </row>
    <row r="26" spans="1:19" s="74" customFormat="1" ht="15" customHeight="1">
      <c r="A26" s="72">
        <v>7</v>
      </c>
      <c r="B26" s="18" t="s">
        <v>65</v>
      </c>
      <c r="C26" s="3" t="s">
        <v>0</v>
      </c>
      <c r="D26" s="72">
        <v>8</v>
      </c>
      <c r="E26" s="72"/>
      <c r="F26" s="72"/>
      <c r="G26" s="81">
        <v>16</v>
      </c>
      <c r="H26" s="81"/>
      <c r="I26" s="44"/>
      <c r="J26" s="147">
        <v>4</v>
      </c>
      <c r="K26" s="138">
        <f t="shared" si="3"/>
        <v>72</v>
      </c>
      <c r="L26" s="141">
        <f t="shared" si="4"/>
        <v>6</v>
      </c>
      <c r="M26" s="73">
        <v>4</v>
      </c>
      <c r="N26"/>
      <c r="O26" s="132">
        <f t="shared" si="5"/>
        <v>0.96</v>
      </c>
      <c r="P26" s="102"/>
    </row>
    <row r="27" spans="1:19" s="74" customFormat="1" ht="12.75" customHeight="1">
      <c r="A27" s="30">
        <v>8</v>
      </c>
      <c r="B27" s="154" t="s">
        <v>37</v>
      </c>
      <c r="C27" s="5" t="s">
        <v>0</v>
      </c>
      <c r="D27" s="24"/>
      <c r="E27" s="24">
        <v>16</v>
      </c>
      <c r="F27" s="24"/>
      <c r="G27" s="24"/>
      <c r="H27" s="37"/>
      <c r="I27" s="37"/>
      <c r="J27" s="139">
        <v>2</v>
      </c>
      <c r="K27" s="141">
        <v>0</v>
      </c>
      <c r="L27" s="141">
        <f t="shared" si="4"/>
        <v>0</v>
      </c>
      <c r="M27" s="97">
        <v>0</v>
      </c>
      <c r="N27"/>
      <c r="O27" s="132">
        <f t="shared" si="5"/>
        <v>0</v>
      </c>
      <c r="P27" s="103"/>
    </row>
    <row r="28" spans="1:19" s="74" customFormat="1" ht="12.75" customHeight="1">
      <c r="A28" s="30">
        <v>9</v>
      </c>
      <c r="B28" s="23" t="s">
        <v>25</v>
      </c>
      <c r="C28" s="1" t="s">
        <v>0</v>
      </c>
      <c r="D28" s="24"/>
      <c r="E28" s="24">
        <v>16</v>
      </c>
      <c r="F28" s="24"/>
      <c r="G28" s="24"/>
      <c r="H28" s="37"/>
      <c r="I28" s="37"/>
      <c r="J28" s="139">
        <v>2</v>
      </c>
      <c r="K28" s="138">
        <f t="shared" si="3"/>
        <v>32</v>
      </c>
      <c r="L28" s="141">
        <f t="shared" si="4"/>
        <v>0</v>
      </c>
      <c r="M28" s="73">
        <v>2</v>
      </c>
      <c r="N28"/>
      <c r="O28" s="132">
        <f t="shared" si="5"/>
        <v>0</v>
      </c>
      <c r="P28" s="102"/>
    </row>
    <row r="29" spans="1:19" s="74" customFormat="1" ht="12.75" customHeight="1">
      <c r="A29" s="72"/>
      <c r="B29" s="16" t="str">
        <f>CONCATENATE("Razem godz. kontaktowych        ",SUM(D29:I29))</f>
        <v>Razem godz. kontaktowych        224</v>
      </c>
      <c r="C29" s="17"/>
      <c r="D29" s="40">
        <f>SUM(D20:D28)</f>
        <v>80</v>
      </c>
      <c r="E29" s="40">
        <f>SUM(E20:E28)</f>
        <v>56</v>
      </c>
      <c r="F29" s="40">
        <f>SUM(F20:F28)</f>
        <v>32</v>
      </c>
      <c r="G29" s="40">
        <f>SUM(G20:G28)</f>
        <v>48</v>
      </c>
      <c r="H29" s="40">
        <f>SUM(H20:H28)</f>
        <v>8</v>
      </c>
      <c r="I29" s="40"/>
      <c r="J29" s="148">
        <f>SUM(J20:J28)</f>
        <v>42</v>
      </c>
      <c r="K29" s="149">
        <f>SUM(K20:K28)</f>
        <v>502</v>
      </c>
      <c r="L29" s="148">
        <f>SUM(L20:L28)</f>
        <v>60</v>
      </c>
      <c r="M29" s="40">
        <f>SUM(M20:M28)</f>
        <v>30</v>
      </c>
      <c r="N29"/>
      <c r="O29" s="133">
        <v>10</v>
      </c>
      <c r="P29" s="48"/>
    </row>
    <row r="30" spans="1:19" s="74" customFormat="1">
      <c r="A30" s="41" t="s">
        <v>13</v>
      </c>
      <c r="C30" s="42"/>
      <c r="D30" s="43"/>
      <c r="J30" s="144"/>
      <c r="K30" s="144"/>
      <c r="L30" s="144"/>
      <c r="M30" s="43"/>
      <c r="N30"/>
      <c r="O30" s="43"/>
      <c r="P30" s="43"/>
    </row>
    <row r="31" spans="1:19" s="74" customFormat="1" ht="15">
      <c r="A31" s="72">
        <v>1</v>
      </c>
      <c r="B31" s="19" t="s">
        <v>27</v>
      </c>
      <c r="C31" s="3" t="s">
        <v>2</v>
      </c>
      <c r="D31" s="72">
        <v>8</v>
      </c>
      <c r="E31" s="72"/>
      <c r="F31" s="80">
        <v>16</v>
      </c>
      <c r="G31" s="80"/>
      <c r="H31" s="72"/>
      <c r="I31" s="44"/>
      <c r="J31" s="139">
        <v>6</v>
      </c>
      <c r="K31" s="138">
        <f t="shared" ref="K31:K40" si="6">M31*25-(D31+E31+F31+G31+H31+I31+J31)</f>
        <v>45</v>
      </c>
      <c r="L31" s="141">
        <f t="shared" ref="L31:L40" si="7">IF(D31=16,12,IF(D31=8,6,0))</f>
        <v>6</v>
      </c>
      <c r="M31" s="73">
        <v>3</v>
      </c>
      <c r="N31"/>
      <c r="O31" s="132">
        <f t="shared" ref="O31:O40" si="8">L31/25+(L31*K31/SUM(D31:I31))/25</f>
        <v>0.69</v>
      </c>
      <c r="P31" s="102"/>
    </row>
    <row r="32" spans="1:19" s="74" customFormat="1" ht="12.75" customHeight="1">
      <c r="A32" s="72">
        <v>2</v>
      </c>
      <c r="B32" s="18" t="s">
        <v>20</v>
      </c>
      <c r="C32" s="3" t="s">
        <v>2</v>
      </c>
      <c r="D32" s="73">
        <v>8</v>
      </c>
      <c r="E32" s="72"/>
      <c r="F32" s="72">
        <v>16</v>
      </c>
      <c r="G32" s="80"/>
      <c r="H32" s="72"/>
      <c r="I32" s="44"/>
      <c r="J32" s="139">
        <v>6</v>
      </c>
      <c r="K32" s="138">
        <f t="shared" si="6"/>
        <v>70</v>
      </c>
      <c r="L32" s="141">
        <f t="shared" si="7"/>
        <v>6</v>
      </c>
      <c r="M32" s="73">
        <v>4</v>
      </c>
      <c r="N32"/>
      <c r="O32" s="132">
        <f t="shared" si="8"/>
        <v>0.94</v>
      </c>
      <c r="P32" s="102"/>
    </row>
    <row r="33" spans="1:16" s="74" customFormat="1">
      <c r="A33" s="72">
        <v>3</v>
      </c>
      <c r="B33" s="18" t="s">
        <v>3</v>
      </c>
      <c r="C33" s="3" t="s">
        <v>0</v>
      </c>
      <c r="D33" s="24">
        <v>8</v>
      </c>
      <c r="E33" s="72"/>
      <c r="F33" s="72"/>
      <c r="G33" s="72">
        <v>16</v>
      </c>
      <c r="H33" s="72"/>
      <c r="I33" s="44"/>
      <c r="J33" s="139">
        <v>4</v>
      </c>
      <c r="K33" s="138">
        <f t="shared" si="6"/>
        <v>47</v>
      </c>
      <c r="L33" s="141">
        <f t="shared" si="7"/>
        <v>6</v>
      </c>
      <c r="M33" s="73">
        <v>3</v>
      </c>
      <c r="N33"/>
      <c r="O33" s="132">
        <f t="shared" si="8"/>
        <v>0.71</v>
      </c>
      <c r="P33" s="102"/>
    </row>
    <row r="34" spans="1:16" s="74" customFormat="1" ht="15">
      <c r="A34" s="72">
        <v>4</v>
      </c>
      <c r="B34" s="18" t="s">
        <v>40</v>
      </c>
      <c r="C34" s="3" t="s">
        <v>0</v>
      </c>
      <c r="D34" s="72">
        <v>8</v>
      </c>
      <c r="E34" s="72"/>
      <c r="F34" s="81">
        <v>8</v>
      </c>
      <c r="G34" s="81"/>
      <c r="H34" s="72"/>
      <c r="I34" s="44"/>
      <c r="J34" s="139">
        <v>4</v>
      </c>
      <c r="K34" s="138">
        <f t="shared" si="6"/>
        <v>30</v>
      </c>
      <c r="L34" s="141">
        <f t="shared" si="7"/>
        <v>6</v>
      </c>
      <c r="M34" s="73">
        <v>2</v>
      </c>
      <c r="N34"/>
      <c r="O34" s="132">
        <f t="shared" si="8"/>
        <v>0.69</v>
      </c>
      <c r="P34" s="102"/>
    </row>
    <row r="35" spans="1:16" s="74" customFormat="1" ht="15">
      <c r="A35" s="72">
        <v>5</v>
      </c>
      <c r="B35" s="18" t="s">
        <v>19</v>
      </c>
      <c r="C35" s="3" t="s">
        <v>2</v>
      </c>
      <c r="D35" s="72">
        <v>8</v>
      </c>
      <c r="E35" s="72"/>
      <c r="F35" s="81">
        <v>16</v>
      </c>
      <c r="G35" s="81"/>
      <c r="H35" s="72"/>
      <c r="I35" s="44"/>
      <c r="J35" s="139">
        <v>6</v>
      </c>
      <c r="K35" s="138">
        <f t="shared" si="6"/>
        <v>45</v>
      </c>
      <c r="L35" s="141">
        <f t="shared" si="7"/>
        <v>6</v>
      </c>
      <c r="M35" s="73">
        <v>3</v>
      </c>
      <c r="N35"/>
      <c r="O35" s="132">
        <f t="shared" si="8"/>
        <v>0.69</v>
      </c>
      <c r="P35" s="102"/>
    </row>
    <row r="36" spans="1:16" s="74" customFormat="1" ht="15">
      <c r="A36" s="72">
        <v>6</v>
      </c>
      <c r="B36" s="18" t="s">
        <v>87</v>
      </c>
      <c r="C36" s="3" t="s">
        <v>0</v>
      </c>
      <c r="D36" s="72">
        <v>8</v>
      </c>
      <c r="E36" s="92"/>
      <c r="F36" s="80">
        <v>16</v>
      </c>
      <c r="G36" s="91"/>
      <c r="H36" s="72"/>
      <c r="I36" s="44"/>
      <c r="J36" s="139">
        <v>4</v>
      </c>
      <c r="K36" s="138">
        <f t="shared" si="6"/>
        <v>47</v>
      </c>
      <c r="L36" s="141">
        <f t="shared" si="7"/>
        <v>6</v>
      </c>
      <c r="M36" s="73">
        <v>3</v>
      </c>
      <c r="N36"/>
      <c r="O36" s="132">
        <f t="shared" si="8"/>
        <v>0.71</v>
      </c>
      <c r="P36" s="102"/>
    </row>
    <row r="37" spans="1:16" s="74" customFormat="1" ht="15">
      <c r="A37" s="72">
        <v>7</v>
      </c>
      <c r="B37" s="18" t="s">
        <v>66</v>
      </c>
      <c r="C37" s="3" t="s">
        <v>0</v>
      </c>
      <c r="D37" s="72">
        <v>8</v>
      </c>
      <c r="E37" s="72"/>
      <c r="F37" s="80">
        <v>16</v>
      </c>
      <c r="G37" s="80"/>
      <c r="H37" s="44"/>
      <c r="I37" s="44"/>
      <c r="J37" s="139">
        <v>4</v>
      </c>
      <c r="K37" s="138">
        <f t="shared" si="6"/>
        <v>47</v>
      </c>
      <c r="L37" s="141">
        <f t="shared" si="7"/>
        <v>6</v>
      </c>
      <c r="M37" s="73">
        <v>3</v>
      </c>
      <c r="N37"/>
      <c r="O37" s="132">
        <f t="shared" si="8"/>
        <v>0.71</v>
      </c>
      <c r="P37" s="102"/>
    </row>
    <row r="38" spans="1:16" s="74" customFormat="1" ht="14.25">
      <c r="A38" s="72">
        <v>8</v>
      </c>
      <c r="B38" s="82" t="s">
        <v>53</v>
      </c>
      <c r="C38" s="3" t="s">
        <v>0</v>
      </c>
      <c r="D38" s="155">
        <v>18</v>
      </c>
      <c r="E38" s="72"/>
      <c r="F38" s="72"/>
      <c r="G38" s="72"/>
      <c r="H38" s="72"/>
      <c r="I38" s="44"/>
      <c r="J38" s="139">
        <v>2</v>
      </c>
      <c r="K38" s="138">
        <f t="shared" si="6"/>
        <v>30</v>
      </c>
      <c r="L38" s="141">
        <f t="shared" si="7"/>
        <v>0</v>
      </c>
      <c r="M38" s="73">
        <v>2</v>
      </c>
      <c r="N38"/>
      <c r="O38" s="132">
        <f t="shared" si="8"/>
        <v>0</v>
      </c>
      <c r="P38" s="102"/>
    </row>
    <row r="39" spans="1:16" s="74" customFormat="1">
      <c r="A39" s="72">
        <v>9</v>
      </c>
      <c r="B39" s="19" t="s">
        <v>26</v>
      </c>
      <c r="C39" s="3" t="s">
        <v>0</v>
      </c>
      <c r="D39" s="155"/>
      <c r="E39" s="72">
        <v>16</v>
      </c>
      <c r="F39" s="72"/>
      <c r="G39" s="72"/>
      <c r="H39" s="72"/>
      <c r="I39" s="44"/>
      <c r="J39" s="139">
        <v>2</v>
      </c>
      <c r="K39" s="138">
        <f t="shared" si="6"/>
        <v>32</v>
      </c>
      <c r="L39" s="141">
        <f t="shared" si="7"/>
        <v>0</v>
      </c>
      <c r="M39" s="73">
        <v>2</v>
      </c>
      <c r="N39"/>
      <c r="O39" s="132">
        <f t="shared" si="8"/>
        <v>0</v>
      </c>
      <c r="P39" s="102"/>
    </row>
    <row r="40" spans="1:16" s="74" customFormat="1">
      <c r="A40" s="72">
        <v>10</v>
      </c>
      <c r="B40" s="19" t="s">
        <v>55</v>
      </c>
      <c r="C40" s="3" t="s">
        <v>2</v>
      </c>
      <c r="D40" s="155">
        <v>16</v>
      </c>
      <c r="E40" s="72">
        <v>16</v>
      </c>
      <c r="F40" s="72"/>
      <c r="G40" s="72"/>
      <c r="H40" s="44"/>
      <c r="I40" s="44"/>
      <c r="J40" s="139">
        <v>6</v>
      </c>
      <c r="K40" s="138">
        <f t="shared" si="6"/>
        <v>87</v>
      </c>
      <c r="L40" s="141">
        <f t="shared" si="7"/>
        <v>12</v>
      </c>
      <c r="M40" s="73">
        <v>5</v>
      </c>
      <c r="N40"/>
      <c r="O40" s="132">
        <f t="shared" si="8"/>
        <v>1.7849999999999999</v>
      </c>
      <c r="P40" s="102"/>
    </row>
    <row r="41" spans="1:16" s="74" customFormat="1">
      <c r="A41" s="72"/>
      <c r="B41" s="45" t="str">
        <f>CONCATENATE("Razem godz. kontaktowych        ",SUM(D41:I41))</f>
        <v>Razem godz. kontaktowych        226</v>
      </c>
      <c r="C41" s="20"/>
      <c r="D41" s="156">
        <f>SUM(D31:D40)</f>
        <v>90</v>
      </c>
      <c r="E41" s="46">
        <f>SUM(E31:E40)</f>
        <v>32</v>
      </c>
      <c r="F41" s="46">
        <f>SUM(F31:F40)</f>
        <v>88</v>
      </c>
      <c r="G41" s="46">
        <f>SUM(G31:G40)</f>
        <v>16</v>
      </c>
      <c r="H41" s="46">
        <f>SUM(H31:H40)</f>
        <v>0</v>
      </c>
      <c r="I41" s="120"/>
      <c r="J41" s="150">
        <f t="shared" ref="J41:L41" si="9">SUM(J31:J40)</f>
        <v>44</v>
      </c>
      <c r="K41" s="151">
        <f t="shared" si="9"/>
        <v>480</v>
      </c>
      <c r="L41" s="150">
        <f t="shared" si="9"/>
        <v>54</v>
      </c>
      <c r="M41" s="53">
        <f>SUM(M31:M40)</f>
        <v>30</v>
      </c>
      <c r="N41"/>
      <c r="O41" s="53">
        <v>11</v>
      </c>
      <c r="P41" s="67"/>
    </row>
    <row r="42" spans="1:16" s="74" customFormat="1">
      <c r="A42" s="41" t="s">
        <v>15</v>
      </c>
      <c r="B42" s="47"/>
      <c r="C42" s="2"/>
      <c r="D42" s="157"/>
      <c r="J42" s="144"/>
      <c r="K42" s="144"/>
      <c r="L42" s="144"/>
      <c r="M42" s="48"/>
      <c r="N42"/>
      <c r="O42" s="48"/>
      <c r="P42" s="48"/>
    </row>
    <row r="43" spans="1:16" s="74" customFormat="1">
      <c r="A43" s="72">
        <v>1</v>
      </c>
      <c r="B43" s="19" t="s">
        <v>62</v>
      </c>
      <c r="C43" s="3" t="s">
        <v>2</v>
      </c>
      <c r="D43" s="155">
        <v>8</v>
      </c>
      <c r="E43" s="72"/>
      <c r="F43" s="72"/>
      <c r="G43" s="72">
        <v>16</v>
      </c>
      <c r="H43" s="44"/>
      <c r="I43" s="119"/>
      <c r="J43" s="139">
        <v>6</v>
      </c>
      <c r="K43" s="138">
        <f t="shared" ref="K43:K51" si="10">M43*25-(D43+E43+F43+G43+H43+I43+J43)</f>
        <v>70</v>
      </c>
      <c r="L43" s="141">
        <f t="shared" ref="L43:L51" si="11">IF(D43=16,12,IF(D43=8,6,0))</f>
        <v>6</v>
      </c>
      <c r="M43" s="73">
        <v>4</v>
      </c>
      <c r="N43"/>
      <c r="O43" s="132">
        <f t="shared" ref="O43:O51" si="12">L43/25+(L43*K43/SUM(D43:I43))/25</f>
        <v>0.94</v>
      </c>
      <c r="P43" s="102"/>
    </row>
    <row r="44" spans="1:16" s="74" customFormat="1" ht="15" customHeight="1">
      <c r="A44" s="72">
        <v>2</v>
      </c>
      <c r="B44" s="18" t="s">
        <v>77</v>
      </c>
      <c r="C44" s="3" t="s">
        <v>0</v>
      </c>
      <c r="D44" s="155">
        <v>8</v>
      </c>
      <c r="E44" s="72"/>
      <c r="F44" s="72"/>
      <c r="G44" s="72"/>
      <c r="H44" s="72">
        <v>16</v>
      </c>
      <c r="I44" s="119"/>
      <c r="J44" s="139">
        <v>4</v>
      </c>
      <c r="K44" s="138">
        <f t="shared" si="10"/>
        <v>47</v>
      </c>
      <c r="L44" s="141">
        <f t="shared" si="11"/>
        <v>6</v>
      </c>
      <c r="M44" s="73">
        <v>3</v>
      </c>
      <c r="N44"/>
      <c r="O44" s="132">
        <f t="shared" si="12"/>
        <v>0.71</v>
      </c>
      <c r="P44" s="102"/>
    </row>
    <row r="45" spans="1:16" s="74" customFormat="1" ht="15" customHeight="1">
      <c r="A45" s="72">
        <v>3</v>
      </c>
      <c r="B45" s="18" t="s">
        <v>78</v>
      </c>
      <c r="C45" s="3" t="s">
        <v>0</v>
      </c>
      <c r="D45" s="155">
        <v>8</v>
      </c>
      <c r="E45" s="72"/>
      <c r="F45" s="72"/>
      <c r="G45" s="72"/>
      <c r="H45" s="72">
        <v>16</v>
      </c>
      <c r="I45" s="119"/>
      <c r="J45" s="139">
        <v>4</v>
      </c>
      <c r="K45" s="138">
        <f t="shared" si="10"/>
        <v>47</v>
      </c>
      <c r="L45" s="141">
        <f t="shared" si="11"/>
        <v>6</v>
      </c>
      <c r="M45" s="73">
        <v>3</v>
      </c>
      <c r="N45"/>
      <c r="O45" s="132">
        <f t="shared" si="12"/>
        <v>0.71</v>
      </c>
      <c r="P45" s="102"/>
    </row>
    <row r="46" spans="1:16" s="74" customFormat="1" ht="15">
      <c r="A46" s="72">
        <v>4</v>
      </c>
      <c r="B46" s="18" t="s">
        <v>79</v>
      </c>
      <c r="C46" s="3" t="s">
        <v>0</v>
      </c>
      <c r="D46" s="155">
        <v>8</v>
      </c>
      <c r="E46" s="72"/>
      <c r="F46" s="80"/>
      <c r="G46" s="80">
        <v>16</v>
      </c>
      <c r="H46" s="44"/>
      <c r="I46" s="119"/>
      <c r="J46" s="139">
        <v>4</v>
      </c>
      <c r="K46" s="138">
        <f t="shared" si="10"/>
        <v>47</v>
      </c>
      <c r="L46" s="141">
        <f t="shared" si="11"/>
        <v>6</v>
      </c>
      <c r="M46" s="73">
        <v>3</v>
      </c>
      <c r="N46"/>
      <c r="O46" s="132">
        <f t="shared" si="12"/>
        <v>0.71</v>
      </c>
      <c r="P46" s="102"/>
    </row>
    <row r="47" spans="1:16" s="74" customFormat="1" ht="14.25">
      <c r="A47" s="72">
        <v>5</v>
      </c>
      <c r="B47" s="18" t="s">
        <v>54</v>
      </c>
      <c r="C47" s="3" t="s">
        <v>0</v>
      </c>
      <c r="D47" s="155">
        <v>18</v>
      </c>
      <c r="E47" s="72"/>
      <c r="F47" s="72"/>
      <c r="G47" s="72"/>
      <c r="H47" s="44"/>
      <c r="I47" s="119"/>
      <c r="J47" s="139">
        <v>2</v>
      </c>
      <c r="K47" s="138">
        <f t="shared" si="10"/>
        <v>30</v>
      </c>
      <c r="L47" s="141">
        <f t="shared" si="11"/>
        <v>0</v>
      </c>
      <c r="M47" s="73">
        <v>2</v>
      </c>
      <c r="N47"/>
      <c r="O47" s="132">
        <f t="shared" si="12"/>
        <v>0</v>
      </c>
      <c r="P47" s="102"/>
    </row>
    <row r="48" spans="1:16" s="74" customFormat="1">
      <c r="A48" s="72">
        <v>6</v>
      </c>
      <c r="B48" s="82" t="s">
        <v>61</v>
      </c>
      <c r="C48" s="3" t="s">
        <v>2</v>
      </c>
      <c r="D48" s="84">
        <v>16</v>
      </c>
      <c r="E48" s="72"/>
      <c r="F48" s="72"/>
      <c r="G48" s="72">
        <v>16</v>
      </c>
      <c r="H48" s="72"/>
      <c r="I48" s="119"/>
      <c r="J48" s="139">
        <v>6</v>
      </c>
      <c r="K48" s="138">
        <f t="shared" si="10"/>
        <v>87</v>
      </c>
      <c r="L48" s="141">
        <f t="shared" si="11"/>
        <v>12</v>
      </c>
      <c r="M48" s="73">
        <v>5</v>
      </c>
      <c r="N48"/>
      <c r="O48" s="132">
        <f t="shared" si="12"/>
        <v>1.7849999999999999</v>
      </c>
      <c r="P48" s="102"/>
    </row>
    <row r="49" spans="1:16" s="74" customFormat="1">
      <c r="A49" s="72">
        <v>7</v>
      </c>
      <c r="B49" s="19" t="s">
        <v>47</v>
      </c>
      <c r="C49" s="3" t="s">
        <v>46</v>
      </c>
      <c r="D49" s="72"/>
      <c r="E49" s="72">
        <v>16</v>
      </c>
      <c r="F49" s="72"/>
      <c r="G49" s="72"/>
      <c r="H49" s="44"/>
      <c r="I49" s="119"/>
      <c r="J49" s="139">
        <v>4</v>
      </c>
      <c r="K49" s="138">
        <f t="shared" si="10"/>
        <v>55</v>
      </c>
      <c r="L49" s="141">
        <f t="shared" si="11"/>
        <v>0</v>
      </c>
      <c r="M49" s="73">
        <v>3</v>
      </c>
      <c r="N49"/>
      <c r="O49" s="132">
        <f t="shared" si="12"/>
        <v>0</v>
      </c>
      <c r="P49" s="102"/>
    </row>
    <row r="50" spans="1:16" s="74" customFormat="1">
      <c r="A50" s="72">
        <v>8</v>
      </c>
      <c r="B50" s="18" t="s">
        <v>43</v>
      </c>
      <c r="C50" s="3" t="s">
        <v>0</v>
      </c>
      <c r="D50" s="72">
        <v>8</v>
      </c>
      <c r="E50" s="72"/>
      <c r="F50" s="72"/>
      <c r="G50" s="72">
        <v>16</v>
      </c>
      <c r="H50" s="72"/>
      <c r="I50" s="119"/>
      <c r="J50" s="139">
        <v>4</v>
      </c>
      <c r="K50" s="138">
        <f t="shared" si="10"/>
        <v>47</v>
      </c>
      <c r="L50" s="141">
        <f t="shared" si="11"/>
        <v>6</v>
      </c>
      <c r="M50" s="73">
        <v>3</v>
      </c>
      <c r="N50"/>
      <c r="O50" s="132">
        <f t="shared" si="12"/>
        <v>0.71</v>
      </c>
      <c r="P50" s="102"/>
    </row>
    <row r="51" spans="1:16" s="74" customFormat="1">
      <c r="A51" s="72">
        <v>9</v>
      </c>
      <c r="B51" s="19" t="s">
        <v>42</v>
      </c>
      <c r="C51" s="3" t="s">
        <v>2</v>
      </c>
      <c r="D51" s="72">
        <v>16</v>
      </c>
      <c r="E51" s="72"/>
      <c r="F51" s="72"/>
      <c r="G51" s="72">
        <v>16</v>
      </c>
      <c r="H51" s="72"/>
      <c r="I51" s="119"/>
      <c r="J51" s="139">
        <v>6</v>
      </c>
      <c r="K51" s="138">
        <f t="shared" si="10"/>
        <v>62</v>
      </c>
      <c r="L51" s="141">
        <f t="shared" si="11"/>
        <v>12</v>
      </c>
      <c r="M51" s="73">
        <v>4</v>
      </c>
      <c r="N51"/>
      <c r="O51" s="132">
        <f t="shared" si="12"/>
        <v>1.4100000000000001</v>
      </c>
      <c r="P51" s="102"/>
    </row>
    <row r="52" spans="1:16" s="74" customFormat="1">
      <c r="A52" s="72"/>
      <c r="B52" s="45" t="str">
        <f>CONCATENATE("Razem godz. kontaktowych        ",SUM(D52:I52))</f>
        <v>Razem godz. kontaktowych        218</v>
      </c>
      <c r="C52" s="20"/>
      <c r="D52" s="46">
        <f>SUM(D43:D51)</f>
        <v>90</v>
      </c>
      <c r="E52" s="46">
        <f>SUM(E43:E51)</f>
        <v>16</v>
      </c>
      <c r="F52" s="46">
        <f>SUM(F43:F51)</f>
        <v>0</v>
      </c>
      <c r="G52" s="46">
        <f>SUM(G43:G51)</f>
        <v>80</v>
      </c>
      <c r="H52" s="46">
        <f>SUM(H43:H51)</f>
        <v>32</v>
      </c>
      <c r="I52" s="120"/>
      <c r="J52" s="150">
        <f t="shared" ref="J52:L52" si="13">SUM(J43:J51)</f>
        <v>40</v>
      </c>
      <c r="K52" s="151">
        <f t="shared" si="13"/>
        <v>492</v>
      </c>
      <c r="L52" s="150">
        <f t="shared" si="13"/>
        <v>54</v>
      </c>
      <c r="M52" s="53">
        <f>SUM(M43:M51)</f>
        <v>30</v>
      </c>
      <c r="N52"/>
      <c r="O52" s="53">
        <v>11</v>
      </c>
      <c r="P52" s="67"/>
    </row>
    <row r="53" spans="1:16" s="74" customFormat="1">
      <c r="A53" s="49"/>
      <c r="B53" s="50"/>
      <c r="C53" s="2"/>
      <c r="J53" s="144"/>
      <c r="K53" s="144"/>
      <c r="L53" s="144"/>
      <c r="M53" s="48"/>
      <c r="N53"/>
      <c r="O53" s="48"/>
      <c r="P53" s="48"/>
    </row>
    <row r="54" spans="1:16" s="74" customFormat="1">
      <c r="A54" s="41" t="s">
        <v>16</v>
      </c>
      <c r="B54" s="50"/>
      <c r="C54" s="2"/>
      <c r="J54" s="144"/>
      <c r="K54" s="144"/>
      <c r="L54" s="144"/>
      <c r="M54" s="48"/>
      <c r="N54"/>
      <c r="O54" s="48"/>
      <c r="P54" s="48"/>
    </row>
    <row r="55" spans="1:16" s="74" customFormat="1" ht="12.75" customHeight="1">
      <c r="A55" s="72">
        <v>1</v>
      </c>
      <c r="B55" s="19" t="s">
        <v>56</v>
      </c>
      <c r="C55" s="3" t="s">
        <v>2</v>
      </c>
      <c r="D55" s="85">
        <v>8</v>
      </c>
      <c r="E55" s="72"/>
      <c r="F55" s="72"/>
      <c r="G55" s="81"/>
      <c r="H55" s="72">
        <v>16</v>
      </c>
      <c r="I55" s="44"/>
      <c r="J55" s="139">
        <v>6</v>
      </c>
      <c r="K55" s="138">
        <f t="shared" ref="K55:K65" si="14">M55*25-(D55+E55+F55+G55+H55+I55+J55)</f>
        <v>70</v>
      </c>
      <c r="L55" s="141">
        <f t="shared" ref="L55:L65" si="15">IF(D55=16,12,IF(D55=8,6,0))</f>
        <v>6</v>
      </c>
      <c r="M55" s="73">
        <v>4</v>
      </c>
      <c r="N55"/>
      <c r="O55" s="132">
        <f t="shared" ref="O55:O65" si="16">L55/25+(L55*K55/SUM(D55:I55))/25</f>
        <v>0.94</v>
      </c>
      <c r="P55" s="102"/>
    </row>
    <row r="56" spans="1:16" s="74" customFormat="1" ht="13.5" customHeight="1">
      <c r="A56" s="72">
        <v>2</v>
      </c>
      <c r="B56" s="19" t="s">
        <v>44</v>
      </c>
      <c r="C56" s="3" t="s">
        <v>0</v>
      </c>
      <c r="D56" s="72">
        <v>8</v>
      </c>
      <c r="E56" s="72"/>
      <c r="F56" s="72"/>
      <c r="G56" s="81"/>
      <c r="H56" s="81">
        <v>16</v>
      </c>
      <c r="I56" s="44"/>
      <c r="J56" s="139">
        <v>4</v>
      </c>
      <c r="K56" s="138">
        <f t="shared" si="14"/>
        <v>47</v>
      </c>
      <c r="L56" s="141">
        <f t="shared" si="15"/>
        <v>6</v>
      </c>
      <c r="M56" s="73">
        <v>3</v>
      </c>
      <c r="N56"/>
      <c r="O56" s="132">
        <f t="shared" si="16"/>
        <v>0.71</v>
      </c>
      <c r="P56" s="102"/>
    </row>
    <row r="57" spans="1:16" s="74" customFormat="1" ht="14.25">
      <c r="A57" s="72">
        <v>3</v>
      </c>
      <c r="B57" s="18" t="s">
        <v>80</v>
      </c>
      <c r="C57" s="3" t="s">
        <v>2</v>
      </c>
      <c r="D57" s="72">
        <v>8</v>
      </c>
      <c r="E57" s="72"/>
      <c r="F57" s="72"/>
      <c r="G57" s="72"/>
      <c r="H57" s="72">
        <v>16</v>
      </c>
      <c r="I57" s="44"/>
      <c r="J57" s="139">
        <v>6</v>
      </c>
      <c r="K57" s="138">
        <f t="shared" si="14"/>
        <v>70</v>
      </c>
      <c r="L57" s="141">
        <f t="shared" si="15"/>
        <v>6</v>
      </c>
      <c r="M57" s="73">
        <v>4</v>
      </c>
      <c r="N57"/>
      <c r="O57" s="132">
        <f t="shared" si="16"/>
        <v>0.94</v>
      </c>
      <c r="P57" s="102"/>
    </row>
    <row r="58" spans="1:16" s="74" customFormat="1" ht="14.25">
      <c r="A58" s="72">
        <v>4</v>
      </c>
      <c r="B58" s="18" t="s">
        <v>81</v>
      </c>
      <c r="C58" s="3" t="s">
        <v>0</v>
      </c>
      <c r="D58" s="72">
        <v>16</v>
      </c>
      <c r="E58" s="72"/>
      <c r="F58" s="72"/>
      <c r="G58" s="72">
        <v>16</v>
      </c>
      <c r="H58" s="72"/>
      <c r="I58" s="44"/>
      <c r="J58" s="139">
        <v>4</v>
      </c>
      <c r="K58" s="138">
        <f t="shared" si="14"/>
        <v>64</v>
      </c>
      <c r="L58" s="141">
        <f t="shared" si="15"/>
        <v>12</v>
      </c>
      <c r="M58" s="73">
        <v>4</v>
      </c>
      <c r="N58"/>
      <c r="O58" s="132">
        <f t="shared" si="16"/>
        <v>1.44</v>
      </c>
      <c r="P58" s="102"/>
    </row>
    <row r="59" spans="1:16" s="74" customFormat="1" ht="14.25">
      <c r="A59" s="72">
        <v>5</v>
      </c>
      <c r="B59" s="18" t="s">
        <v>82</v>
      </c>
      <c r="C59" s="3" t="s">
        <v>0</v>
      </c>
      <c r="D59" s="72">
        <v>8</v>
      </c>
      <c r="E59" s="72"/>
      <c r="F59" s="72"/>
      <c r="G59" s="72">
        <v>16</v>
      </c>
      <c r="H59" s="72"/>
      <c r="I59" s="44"/>
      <c r="J59" s="139">
        <v>4</v>
      </c>
      <c r="K59" s="138">
        <f t="shared" si="14"/>
        <v>72</v>
      </c>
      <c r="L59" s="141">
        <f t="shared" si="15"/>
        <v>6</v>
      </c>
      <c r="M59" s="73">
        <v>4</v>
      </c>
      <c r="N59"/>
      <c r="O59" s="132">
        <f t="shared" si="16"/>
        <v>0.96</v>
      </c>
      <c r="P59" s="102"/>
    </row>
    <row r="60" spans="1:16" s="74" customFormat="1" ht="14.25">
      <c r="A60" s="72">
        <v>6</v>
      </c>
      <c r="B60" s="18" t="s">
        <v>83</v>
      </c>
      <c r="C60" s="3" t="s">
        <v>0</v>
      </c>
      <c r="D60" s="72">
        <v>8</v>
      </c>
      <c r="E60" s="72"/>
      <c r="F60" s="72"/>
      <c r="G60" s="72"/>
      <c r="H60" s="72">
        <v>16</v>
      </c>
      <c r="I60" s="44"/>
      <c r="J60" s="139">
        <v>4</v>
      </c>
      <c r="K60" s="138">
        <f t="shared" si="14"/>
        <v>47</v>
      </c>
      <c r="L60" s="141">
        <f t="shared" si="15"/>
        <v>6</v>
      </c>
      <c r="M60" s="73">
        <v>3</v>
      </c>
      <c r="N60"/>
      <c r="O60" s="132">
        <f t="shared" si="16"/>
        <v>0.71</v>
      </c>
      <c r="P60" s="102"/>
    </row>
    <row r="61" spans="1:16" s="74" customFormat="1" ht="14.25">
      <c r="A61" s="72">
        <v>7</v>
      </c>
      <c r="B61" s="18" t="s">
        <v>76</v>
      </c>
      <c r="C61" s="3" t="s">
        <v>0</v>
      </c>
      <c r="D61" s="72"/>
      <c r="E61" s="72"/>
      <c r="F61" s="72"/>
      <c r="G61" s="72"/>
      <c r="H61" s="72">
        <v>16</v>
      </c>
      <c r="I61" s="44"/>
      <c r="J61" s="139">
        <v>2</v>
      </c>
      <c r="K61" s="138">
        <f t="shared" si="14"/>
        <v>32</v>
      </c>
      <c r="L61" s="141">
        <f t="shared" si="15"/>
        <v>0</v>
      </c>
      <c r="M61" s="73">
        <v>2</v>
      </c>
      <c r="N61"/>
      <c r="O61" s="132">
        <f t="shared" si="16"/>
        <v>0</v>
      </c>
      <c r="P61" s="102"/>
    </row>
    <row r="62" spans="1:16" s="74" customFormat="1" ht="13.5" customHeight="1">
      <c r="A62" s="72">
        <v>8</v>
      </c>
      <c r="B62" s="18" t="s">
        <v>41</v>
      </c>
      <c r="C62" s="3" t="s">
        <v>0</v>
      </c>
      <c r="D62" s="72"/>
      <c r="E62" s="72"/>
      <c r="F62" s="72"/>
      <c r="G62" s="72">
        <v>16</v>
      </c>
      <c r="H62" s="72"/>
      <c r="I62" s="44"/>
      <c r="J62" s="139">
        <v>2</v>
      </c>
      <c r="K62" s="138">
        <f t="shared" si="14"/>
        <v>32</v>
      </c>
      <c r="L62" s="141">
        <f t="shared" si="15"/>
        <v>0</v>
      </c>
      <c r="M62" s="73">
        <v>2</v>
      </c>
      <c r="N62"/>
      <c r="O62" s="132">
        <f t="shared" si="16"/>
        <v>0</v>
      </c>
      <c r="P62" s="102"/>
    </row>
    <row r="63" spans="1:16" s="74" customFormat="1">
      <c r="A63" s="72">
        <v>9</v>
      </c>
      <c r="B63" s="18" t="s">
        <v>45</v>
      </c>
      <c r="C63" s="3" t="s">
        <v>0</v>
      </c>
      <c r="D63" s="72"/>
      <c r="E63" s="72"/>
      <c r="F63" s="72"/>
      <c r="G63" s="72">
        <v>24</v>
      </c>
      <c r="H63" s="72"/>
      <c r="I63" s="44"/>
      <c r="J63" s="139">
        <v>2</v>
      </c>
      <c r="K63" s="138">
        <f t="shared" si="14"/>
        <v>24</v>
      </c>
      <c r="L63" s="141">
        <f t="shared" si="15"/>
        <v>0</v>
      </c>
      <c r="M63" s="73">
        <v>2</v>
      </c>
      <c r="N63"/>
      <c r="O63" s="132">
        <f t="shared" si="16"/>
        <v>0</v>
      </c>
      <c r="P63" s="102"/>
    </row>
    <row r="64" spans="1:16" s="74" customFormat="1">
      <c r="A64" s="72">
        <v>10</v>
      </c>
      <c r="B64" s="18" t="s">
        <v>86</v>
      </c>
      <c r="C64" s="3" t="s">
        <v>0</v>
      </c>
      <c r="D64" s="72"/>
      <c r="E64" s="72">
        <v>16</v>
      </c>
      <c r="F64" s="72"/>
      <c r="G64" s="72"/>
      <c r="H64" s="72"/>
      <c r="I64" s="44"/>
      <c r="J64" s="139">
        <v>2</v>
      </c>
      <c r="K64" s="138">
        <f t="shared" si="14"/>
        <v>7</v>
      </c>
      <c r="L64" s="141">
        <f t="shared" si="15"/>
        <v>0</v>
      </c>
      <c r="M64" s="73">
        <v>1</v>
      </c>
      <c r="N64"/>
      <c r="O64" s="132">
        <f t="shared" si="16"/>
        <v>0</v>
      </c>
      <c r="P64" s="102"/>
    </row>
    <row r="65" spans="1:20" s="74" customFormat="1">
      <c r="A65" s="72">
        <v>11</v>
      </c>
      <c r="B65" s="18" t="s">
        <v>90</v>
      </c>
      <c r="C65" s="3" t="s">
        <v>0</v>
      </c>
      <c r="D65" s="72"/>
      <c r="E65" s="72"/>
      <c r="F65" s="72"/>
      <c r="G65" s="72"/>
      <c r="H65" s="72"/>
      <c r="I65" s="44">
        <v>8</v>
      </c>
      <c r="J65" s="139">
        <v>2</v>
      </c>
      <c r="K65" s="138">
        <f t="shared" si="14"/>
        <v>15</v>
      </c>
      <c r="L65" s="141">
        <f t="shared" si="15"/>
        <v>0</v>
      </c>
      <c r="M65" s="73">
        <v>1</v>
      </c>
      <c r="N65"/>
      <c r="O65" s="132">
        <f t="shared" si="16"/>
        <v>0</v>
      </c>
      <c r="P65" s="102"/>
    </row>
    <row r="66" spans="1:20" s="74" customFormat="1">
      <c r="A66" s="72"/>
      <c r="B66" s="45" t="str">
        <f>CONCATENATE("Razem godz. kontaktowych        ",SUM(D66:I66))</f>
        <v>Razem godz. kontaktowych        232</v>
      </c>
      <c r="C66" s="20"/>
      <c r="D66" s="53">
        <f>SUM(D55:D65)</f>
        <v>56</v>
      </c>
      <c r="E66" s="53">
        <f t="shared" ref="E66:L66" si="17">SUM(E55:E65)</f>
        <v>16</v>
      </c>
      <c r="F66" s="53">
        <f t="shared" si="17"/>
        <v>0</v>
      </c>
      <c r="G66" s="53">
        <f t="shared" si="17"/>
        <v>72</v>
      </c>
      <c r="H66" s="53">
        <f t="shared" si="17"/>
        <v>80</v>
      </c>
      <c r="I66" s="121">
        <f t="shared" si="17"/>
        <v>8</v>
      </c>
      <c r="J66" s="150">
        <f t="shared" si="17"/>
        <v>38</v>
      </c>
      <c r="K66" s="151">
        <f t="shared" si="17"/>
        <v>480</v>
      </c>
      <c r="L66" s="150">
        <f t="shared" si="17"/>
        <v>42</v>
      </c>
      <c r="M66" s="53">
        <f>SUM(M55:M65)</f>
        <v>30</v>
      </c>
      <c r="N66"/>
      <c r="O66" s="53">
        <v>8</v>
      </c>
      <c r="P66" s="67"/>
    </row>
    <row r="67" spans="1:20" s="74" customFormat="1">
      <c r="A67" s="41" t="s">
        <v>17</v>
      </c>
      <c r="B67" s="51"/>
      <c r="C67" s="2"/>
      <c r="J67" s="144"/>
      <c r="K67" s="144"/>
      <c r="L67" s="144"/>
      <c r="M67" s="48"/>
      <c r="N67"/>
      <c r="O67" s="48"/>
      <c r="P67" s="48"/>
    </row>
    <row r="68" spans="1:20" s="74" customFormat="1" ht="14.25">
      <c r="A68" s="72">
        <v>1</v>
      </c>
      <c r="B68" s="18" t="s">
        <v>51</v>
      </c>
      <c r="C68" s="3" t="s">
        <v>0</v>
      </c>
      <c r="D68" s="72"/>
      <c r="E68" s="72"/>
      <c r="F68" s="72"/>
      <c r="G68" s="72"/>
      <c r="H68" s="72"/>
      <c r="I68" s="119">
        <v>16</v>
      </c>
      <c r="J68" s="139">
        <v>2</v>
      </c>
      <c r="K68" s="138">
        <f t="shared" ref="K68" si="18">M68*25-(D68+E68+F68+G68+H68+I68+J68)</f>
        <v>32</v>
      </c>
      <c r="L68" s="141">
        <f t="shared" ref="L68" si="19">IF(D68=16,12,IF(D68=8,6,0))</f>
        <v>0</v>
      </c>
      <c r="M68" s="73">
        <v>2</v>
      </c>
      <c r="N68"/>
      <c r="O68" s="132">
        <f t="shared" ref="O68:O69" si="20">L68/25+(L68*K68/SUM(D68:I68))/25</f>
        <v>0</v>
      </c>
      <c r="P68" s="102"/>
      <c r="S68" s="74">
        <f>24*5</f>
        <v>120</v>
      </c>
      <c r="T68" s="74">
        <v>50</v>
      </c>
    </row>
    <row r="69" spans="1:20" s="74" customFormat="1" ht="14.25">
      <c r="A69" s="72">
        <v>4</v>
      </c>
      <c r="B69" s="82" t="s">
        <v>63</v>
      </c>
      <c r="C69" s="73" t="s">
        <v>0</v>
      </c>
      <c r="D69" s="24"/>
      <c r="E69" s="24"/>
      <c r="F69" s="24"/>
      <c r="G69" s="24">
        <v>960</v>
      </c>
      <c r="H69" s="24"/>
      <c r="I69" s="122"/>
      <c r="J69" s="139">
        <v>125</v>
      </c>
      <c r="K69" s="138">
        <v>0</v>
      </c>
      <c r="L69" s="138">
        <v>125</v>
      </c>
      <c r="M69" s="73">
        <v>28</v>
      </c>
      <c r="N69"/>
      <c r="O69" s="132">
        <f t="shared" si="20"/>
        <v>5</v>
      </c>
      <c r="P69" s="102"/>
      <c r="T69" s="74">
        <v>100</v>
      </c>
    </row>
    <row r="70" spans="1:20" s="74" customFormat="1">
      <c r="A70" s="72"/>
      <c r="B70" s="45" t="str">
        <f>CONCATENATE("Razem godz. kontaktowych        ",SUM(D70:I70)-G70)</f>
        <v>Razem godz. kontaktowych        16</v>
      </c>
      <c r="C70" s="20"/>
      <c r="D70" s="53">
        <f>SUM(D68:D69)</f>
        <v>0</v>
      </c>
      <c r="E70" s="46"/>
      <c r="F70" s="46"/>
      <c r="G70" s="53">
        <f>SUM(G68:G69)</f>
        <v>960</v>
      </c>
      <c r="H70" s="53">
        <f>SUM(H68:H69)</f>
        <v>0</v>
      </c>
      <c r="I70" s="121">
        <f>SUM(I68:I69)</f>
        <v>16</v>
      </c>
      <c r="J70" s="151">
        <f t="shared" ref="J70:L70" si="21">SUM(J68:J69)</f>
        <v>127</v>
      </c>
      <c r="K70" s="151">
        <f t="shared" si="21"/>
        <v>32</v>
      </c>
      <c r="L70" s="151">
        <f t="shared" si="21"/>
        <v>125</v>
      </c>
      <c r="M70" s="53">
        <f>SUM(M68:M69)</f>
        <v>30</v>
      </c>
      <c r="N70"/>
      <c r="O70" s="53">
        <v>7</v>
      </c>
      <c r="P70" s="67"/>
      <c r="T70" s="74">
        <v>100</v>
      </c>
    </row>
    <row r="71" spans="1:20" s="74" customFormat="1" ht="14.25" customHeight="1">
      <c r="A71" s="41" t="s">
        <v>18</v>
      </c>
      <c r="B71" s="51"/>
      <c r="C71" s="2"/>
      <c r="J71" s="144"/>
      <c r="K71" s="144"/>
      <c r="L71" s="144"/>
      <c r="M71" s="48"/>
      <c r="N71"/>
      <c r="O71" s="48"/>
      <c r="P71" s="48"/>
    </row>
    <row r="72" spans="1:20" s="74" customFormat="1" ht="14.25">
      <c r="A72" s="72">
        <v>1</v>
      </c>
      <c r="B72" s="77" t="s">
        <v>52</v>
      </c>
      <c r="C72" s="3" t="s">
        <v>0</v>
      </c>
      <c r="D72" s="72"/>
      <c r="E72" s="72"/>
      <c r="F72" s="72"/>
      <c r="G72" s="72"/>
      <c r="H72" s="72"/>
      <c r="I72" s="44">
        <v>16</v>
      </c>
      <c r="J72" s="139">
        <v>2</v>
      </c>
      <c r="K72" s="138">
        <f t="shared" ref="K72:K76" si="22">M72*25-(D72+E72+F72+G72+H72+I72+J72)</f>
        <v>32</v>
      </c>
      <c r="L72" s="141">
        <f t="shared" ref="L72:L76" si="23">IF(D72=16,12,IF(D72=8,6,0))</f>
        <v>0</v>
      </c>
      <c r="M72" s="73">
        <v>2</v>
      </c>
      <c r="N72"/>
      <c r="O72" s="132">
        <f t="shared" ref="O72:O76" si="24">L72/25+(L72*K72/SUM(D72:I72))/25</f>
        <v>0</v>
      </c>
      <c r="P72" s="102"/>
    </row>
    <row r="73" spans="1:20" s="74" customFormat="1">
      <c r="A73" s="72">
        <f>A72+1</f>
        <v>2</v>
      </c>
      <c r="B73" s="21" t="s">
        <v>38</v>
      </c>
      <c r="C73" s="3" t="s">
        <v>0</v>
      </c>
      <c r="D73" s="72">
        <v>8</v>
      </c>
      <c r="E73" s="72">
        <v>16</v>
      </c>
      <c r="F73" s="72"/>
      <c r="G73" s="72"/>
      <c r="H73" s="72"/>
      <c r="I73" s="44"/>
      <c r="J73" s="139">
        <v>4</v>
      </c>
      <c r="K73" s="138">
        <f t="shared" si="22"/>
        <v>72</v>
      </c>
      <c r="L73" s="141">
        <f t="shared" si="23"/>
        <v>6</v>
      </c>
      <c r="M73" s="73">
        <v>4</v>
      </c>
      <c r="N73"/>
      <c r="O73" s="132">
        <f t="shared" si="24"/>
        <v>0.96</v>
      </c>
      <c r="P73" s="102"/>
    </row>
    <row r="74" spans="1:20" s="74" customFormat="1" ht="14.25">
      <c r="A74" s="72">
        <v>3</v>
      </c>
      <c r="B74" s="77" t="s">
        <v>64</v>
      </c>
      <c r="C74" s="3" t="s">
        <v>0</v>
      </c>
      <c r="D74" s="72"/>
      <c r="E74" s="72"/>
      <c r="F74" s="72"/>
      <c r="G74" s="72"/>
      <c r="H74" s="72"/>
      <c r="I74" s="44"/>
      <c r="J74" s="139">
        <v>50</v>
      </c>
      <c r="K74" s="138">
        <v>375</v>
      </c>
      <c r="L74" s="138">
        <v>50</v>
      </c>
      <c r="M74" s="73">
        <v>15</v>
      </c>
      <c r="N74"/>
      <c r="O74" s="132">
        <f>L74/25+(L74*K74/K74)/25</f>
        <v>4</v>
      </c>
      <c r="P74" s="102"/>
    </row>
    <row r="75" spans="1:20" s="74" customFormat="1" ht="14.25">
      <c r="A75" s="72">
        <v>4</v>
      </c>
      <c r="B75" s="82" t="s">
        <v>68</v>
      </c>
      <c r="C75" s="3" t="s">
        <v>0</v>
      </c>
      <c r="D75" s="72"/>
      <c r="E75" s="72"/>
      <c r="F75" s="72"/>
      <c r="G75" s="72"/>
      <c r="H75" s="72">
        <v>16</v>
      </c>
      <c r="I75" s="44"/>
      <c r="J75" s="139">
        <v>2</v>
      </c>
      <c r="K75" s="138">
        <f t="shared" si="22"/>
        <v>107</v>
      </c>
      <c r="L75" s="141">
        <f t="shared" si="23"/>
        <v>0</v>
      </c>
      <c r="M75" s="73">
        <v>5</v>
      </c>
      <c r="N75"/>
      <c r="O75" s="132">
        <f t="shared" si="24"/>
        <v>0</v>
      </c>
      <c r="P75" s="102"/>
    </row>
    <row r="76" spans="1:20" s="29" customFormat="1" ht="12.75" customHeight="1">
      <c r="A76" s="72">
        <v>5</v>
      </c>
      <c r="B76" s="21" t="s">
        <v>39</v>
      </c>
      <c r="C76" s="62" t="s">
        <v>0</v>
      </c>
      <c r="D76" s="62">
        <v>8</v>
      </c>
      <c r="E76" s="62"/>
      <c r="F76" s="62"/>
      <c r="G76" s="62"/>
      <c r="H76" s="62">
        <v>16</v>
      </c>
      <c r="I76" s="63"/>
      <c r="J76" s="137">
        <v>4</v>
      </c>
      <c r="K76" s="138">
        <f t="shared" si="22"/>
        <v>72</v>
      </c>
      <c r="L76" s="141">
        <f t="shared" si="23"/>
        <v>6</v>
      </c>
      <c r="M76" s="73">
        <v>4</v>
      </c>
      <c r="N76"/>
      <c r="O76" s="132">
        <f t="shared" si="24"/>
        <v>0.96</v>
      </c>
      <c r="P76" s="102"/>
    </row>
    <row r="77" spans="1:20" s="74" customFormat="1">
      <c r="A77" s="54"/>
      <c r="B77" s="66" t="str">
        <f>CONCATENATE("Razem godz. kontaktowych        ",SUM(D77:I77))</f>
        <v>Razem godz. kontaktowych        80</v>
      </c>
      <c r="C77" s="64">
        <f>COUNTIF(C72:C73,"E")</f>
        <v>0</v>
      </c>
      <c r="D77" s="32">
        <f>SUM(D72:D76)</f>
        <v>16</v>
      </c>
      <c r="E77" s="32">
        <f>SUM(E72:E76)</f>
        <v>16</v>
      </c>
      <c r="F77" s="32"/>
      <c r="G77" s="32">
        <f>SUM(G72:G76)</f>
        <v>0</v>
      </c>
      <c r="H77" s="32">
        <f>SUM(H72:H76)</f>
        <v>32</v>
      </c>
      <c r="I77" s="124">
        <f>SUM(I72:I76)</f>
        <v>16</v>
      </c>
      <c r="J77" s="152">
        <f t="shared" ref="J77:L77" si="25">SUM(J72:J76)</f>
        <v>62</v>
      </c>
      <c r="K77" s="152">
        <f t="shared" si="25"/>
        <v>658</v>
      </c>
      <c r="L77" s="152">
        <f t="shared" si="25"/>
        <v>62</v>
      </c>
      <c r="M77" s="65">
        <f>SUM(M72:M76)</f>
        <v>30</v>
      </c>
      <c r="N77"/>
      <c r="O77" s="65">
        <v>8</v>
      </c>
      <c r="P77" s="67"/>
    </row>
    <row r="78" spans="1:20" s="74" customFormat="1" ht="13.5" thickBot="1">
      <c r="A78" s="54"/>
      <c r="B78" s="50"/>
      <c r="C78" s="2"/>
      <c r="D78" s="48"/>
      <c r="E78" s="48"/>
      <c r="F78" s="48"/>
      <c r="G78" s="48"/>
      <c r="H78" s="48"/>
      <c r="I78" s="48"/>
      <c r="J78" s="48"/>
      <c r="K78" s="57"/>
      <c r="L78" s="57"/>
      <c r="M78" s="67"/>
      <c r="N78"/>
      <c r="O78" s="67"/>
      <c r="P78" s="67"/>
    </row>
    <row r="79" spans="1:20" s="74" customFormat="1" ht="15.75" thickBot="1">
      <c r="A79" s="54"/>
      <c r="B79" s="50"/>
      <c r="C79" s="2" t="s">
        <v>108</v>
      </c>
      <c r="D79" s="135">
        <f t="shared" ref="D79:L79" si="26">D77+D70+D66+D52+D41+D29+D18</f>
        <v>414</v>
      </c>
      <c r="E79" s="135">
        <f t="shared" si="26"/>
        <v>216</v>
      </c>
      <c r="F79" s="135">
        <f t="shared" si="26"/>
        <v>160</v>
      </c>
      <c r="G79" s="135">
        <f>G77+G70+G66+G52+G41+G29+G18-G70</f>
        <v>232</v>
      </c>
      <c r="H79" s="135">
        <f t="shared" si="26"/>
        <v>152</v>
      </c>
      <c r="I79" s="135">
        <f t="shared" si="26"/>
        <v>40</v>
      </c>
      <c r="J79" s="135">
        <f t="shared" si="26"/>
        <v>391</v>
      </c>
      <c r="K79" s="135">
        <f t="shared" si="26"/>
        <v>3156</v>
      </c>
      <c r="L79" s="135">
        <f t="shared" si="26"/>
        <v>451</v>
      </c>
      <c r="M79" s="134">
        <f>M77+M70+M66+M52+M41+M29+M18</f>
        <v>210</v>
      </c>
      <c r="N79" s="88"/>
      <c r="O79" s="135">
        <f>O77+O70+O66+O52+O41+O29+O18</f>
        <v>65</v>
      </c>
      <c r="P79" s="67"/>
    </row>
    <row r="80" spans="1:20" s="74" customFormat="1">
      <c r="A80" s="54"/>
      <c r="B80" s="50"/>
      <c r="C80" s="2"/>
      <c r="D80" s="48"/>
      <c r="E80" s="48"/>
      <c r="F80" s="48"/>
      <c r="G80" s="48"/>
      <c r="H80" s="48"/>
      <c r="I80" s="48"/>
      <c r="J80" s="48"/>
      <c r="K80" s="57"/>
      <c r="L80" s="57"/>
      <c r="M80" s="67"/>
      <c r="N80"/>
      <c r="O80" s="67"/>
      <c r="P80" s="67"/>
    </row>
    <row r="81" spans="1:16" s="74" customFormat="1" ht="14.25">
      <c r="A81" s="54"/>
      <c r="B81" s="66" t="s">
        <v>109</v>
      </c>
      <c r="C81" s="127">
        <f>M79</f>
        <v>210</v>
      </c>
      <c r="D81" s="48"/>
      <c r="E81" s="48"/>
      <c r="F81" s="74" t="s">
        <v>69</v>
      </c>
      <c r="G81" s="48"/>
      <c r="H81" s="48"/>
      <c r="I81" s="48"/>
      <c r="J81" s="48"/>
      <c r="K81" s="57"/>
      <c r="L81" s="57"/>
      <c r="M81" s="67"/>
      <c r="N81"/>
      <c r="O81" s="67"/>
      <c r="P81" s="67"/>
    </row>
    <row r="82" spans="1:16" s="74" customFormat="1" ht="15">
      <c r="A82" s="54"/>
      <c r="B82" s="128" t="s">
        <v>67</v>
      </c>
      <c r="C82" s="129">
        <f>SUM(D18:I18)+SUM(D29:I29)+SUM(D41:I41)+SUM(D52:I52)+SUM(D66:I66)+SUM(D70:I70)+SUM(D77:I77)-G70</f>
        <v>1214</v>
      </c>
      <c r="F82" s="74" t="s">
        <v>70</v>
      </c>
      <c r="L82" s="83"/>
      <c r="N82"/>
      <c r="P82" s="87"/>
    </row>
    <row r="83" spans="1:16" s="74" customFormat="1" ht="15">
      <c r="A83" s="54"/>
      <c r="B83" s="130" t="s">
        <v>110</v>
      </c>
      <c r="C83" s="129">
        <f>G70</f>
        <v>960</v>
      </c>
      <c r="F83" s="74" t="s">
        <v>71</v>
      </c>
      <c r="K83" s="83"/>
      <c r="L83" s="83"/>
      <c r="M83" s="87"/>
      <c r="N83"/>
      <c r="O83" s="87"/>
      <c r="P83" s="87"/>
    </row>
    <row r="84" spans="1:16" s="74" customFormat="1" ht="14.25">
      <c r="A84" s="6"/>
      <c r="B84" s="130" t="s">
        <v>111</v>
      </c>
      <c r="C84" s="129">
        <f>K74</f>
        <v>375</v>
      </c>
      <c r="F84" s="75" t="s">
        <v>93</v>
      </c>
      <c r="K84" s="75"/>
      <c r="L84" s="75"/>
      <c r="N84"/>
    </row>
    <row r="85" spans="1:16" s="74" customFormat="1" ht="14.25">
      <c r="A85" s="6"/>
      <c r="B85" s="130" t="s">
        <v>112</v>
      </c>
      <c r="C85" s="131">
        <f>C82+C83</f>
        <v>2174</v>
      </c>
      <c r="F85" s="75" t="s">
        <v>94</v>
      </c>
      <c r="K85" s="75"/>
      <c r="L85" s="75"/>
      <c r="N85"/>
    </row>
    <row r="86" spans="1:16" s="74" customFormat="1" ht="14.25">
      <c r="A86" s="6"/>
      <c r="F86" s="75" t="s">
        <v>116</v>
      </c>
      <c r="K86" s="75"/>
      <c r="L86" s="75"/>
    </row>
    <row r="87" spans="1:16" s="74" customFormat="1" ht="13.5" thickBot="1">
      <c r="A87" s="6"/>
      <c r="B87" s="107"/>
      <c r="C87" s="108"/>
      <c r="D87" s="108"/>
      <c r="E87" s="108"/>
      <c r="F87" s="109"/>
      <c r="G87" s="109"/>
      <c r="H87" s="109"/>
      <c r="I87" s="109"/>
      <c r="J87" s="108"/>
      <c r="K87" s="75"/>
      <c r="L87" s="75"/>
    </row>
    <row r="88" spans="1:16" s="74" customFormat="1" ht="8.4499999999999993" customHeight="1">
      <c r="A88" s="6"/>
      <c r="K88" s="75"/>
      <c r="L88" s="75"/>
    </row>
    <row r="89" spans="1:16" s="74" customFormat="1" ht="27">
      <c r="A89" s="6"/>
      <c r="B89" s="110" t="s">
        <v>95</v>
      </c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5" t="s">
        <v>96</v>
      </c>
    </row>
    <row r="90" spans="1:16" s="74" customFormat="1" ht="13.5">
      <c r="A90" s="6"/>
      <c r="B90" s="111" t="s">
        <v>97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5" t="s">
        <v>98</v>
      </c>
    </row>
    <row r="91" spans="1:16" s="74" customFormat="1" ht="13.5">
      <c r="A91" s="6"/>
      <c r="B91" s="111" t="s">
        <v>99</v>
      </c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6" t="s">
        <v>100</v>
      </c>
    </row>
    <row r="92" spans="1:16" s="74" customFormat="1" ht="13.5">
      <c r="A92" s="6"/>
      <c r="B92" s="111" t="s">
        <v>101</v>
      </c>
      <c r="E92" s="165" t="s">
        <v>102</v>
      </c>
      <c r="F92" s="165"/>
      <c r="G92" s="165"/>
      <c r="H92" s="165"/>
      <c r="I92" s="165"/>
      <c r="J92" s="165"/>
      <c r="K92" s="165"/>
      <c r="L92" s="165"/>
      <c r="M92" s="165"/>
    </row>
    <row r="93" spans="1:16" s="74" customFormat="1" ht="13.5">
      <c r="A93" s="6"/>
      <c r="B93" s="111" t="s">
        <v>103</v>
      </c>
      <c r="E93" s="158" t="s">
        <v>104</v>
      </c>
      <c r="F93" s="158"/>
      <c r="G93" s="158"/>
      <c r="H93" s="158"/>
      <c r="I93" s="158"/>
      <c r="J93" s="158"/>
      <c r="K93" s="158"/>
      <c r="L93" s="158"/>
      <c r="M93" s="158"/>
    </row>
    <row r="94" spans="1:16" s="74" customFormat="1">
      <c r="A94" s="6"/>
      <c r="K94" s="75"/>
      <c r="L94" s="75"/>
    </row>
    <row r="95" spans="1:16" s="74" customFormat="1">
      <c r="A95" s="6"/>
      <c r="K95" s="75"/>
      <c r="L95" s="75"/>
    </row>
    <row r="96" spans="1:16" s="74" customFormat="1">
      <c r="A96" s="6"/>
      <c r="K96" s="75"/>
      <c r="L96" s="75"/>
    </row>
    <row r="97" spans="1:12" s="74" customFormat="1">
      <c r="A97" s="6"/>
      <c r="K97" s="75"/>
      <c r="L97" s="75"/>
    </row>
    <row r="98" spans="1:12" s="74" customFormat="1">
      <c r="A98" s="6"/>
      <c r="K98" s="75"/>
      <c r="L98" s="75"/>
    </row>
    <row r="99" spans="1:12" s="74" customFormat="1">
      <c r="A99" s="6"/>
      <c r="K99" s="75"/>
      <c r="L99" s="75"/>
    </row>
    <row r="100" spans="1:12" s="74" customFormat="1">
      <c r="A100" s="6"/>
      <c r="K100" s="75"/>
      <c r="L100" s="75"/>
    </row>
    <row r="101" spans="1:12" s="74" customFormat="1">
      <c r="A101" s="6"/>
      <c r="K101" s="75"/>
      <c r="L101" s="75"/>
    </row>
    <row r="102" spans="1:12" s="74" customFormat="1">
      <c r="A102" s="6"/>
      <c r="K102" s="75"/>
      <c r="L102" s="75"/>
    </row>
    <row r="103" spans="1:12" s="74" customFormat="1">
      <c r="A103" s="6"/>
      <c r="K103" s="75"/>
      <c r="L103" s="75"/>
    </row>
    <row r="104" spans="1:12" s="74" customFormat="1">
      <c r="A104" s="6"/>
      <c r="K104" s="75"/>
      <c r="L104" s="75"/>
    </row>
    <row r="105" spans="1:12" s="74" customFormat="1">
      <c r="A105" s="6"/>
      <c r="K105" s="75"/>
      <c r="L105" s="75"/>
    </row>
    <row r="106" spans="1:12" s="74" customFormat="1">
      <c r="A106" s="6"/>
      <c r="K106" s="75"/>
      <c r="L106" s="75"/>
    </row>
    <row r="107" spans="1:12" s="74" customFormat="1">
      <c r="A107" s="6"/>
      <c r="K107" s="75"/>
      <c r="L107" s="75"/>
    </row>
    <row r="108" spans="1:12" s="74" customFormat="1">
      <c r="A108" s="6"/>
      <c r="K108" s="75"/>
      <c r="L108" s="75"/>
    </row>
    <row r="109" spans="1:12" s="74" customFormat="1">
      <c r="A109" s="6"/>
      <c r="K109" s="75"/>
      <c r="L109" s="75"/>
    </row>
    <row r="110" spans="1:12" s="74" customFormat="1">
      <c r="A110" s="6"/>
      <c r="K110" s="75"/>
      <c r="L110" s="75"/>
    </row>
    <row r="111" spans="1:12" s="74" customFormat="1">
      <c r="A111" s="6"/>
      <c r="K111" s="75"/>
      <c r="L111" s="75"/>
    </row>
    <row r="112" spans="1:12" s="74" customFormat="1">
      <c r="A112" s="6"/>
      <c r="K112" s="75"/>
      <c r="L112" s="75"/>
    </row>
    <row r="113" spans="1:12" s="74" customFormat="1">
      <c r="A113" s="6"/>
      <c r="K113" s="75"/>
      <c r="L113" s="75"/>
    </row>
    <row r="114" spans="1:12" s="74" customFormat="1">
      <c r="A114" s="6"/>
      <c r="K114" s="75"/>
      <c r="L114" s="75"/>
    </row>
    <row r="115" spans="1:12" s="74" customFormat="1">
      <c r="A115" s="6"/>
      <c r="K115" s="75"/>
      <c r="L115" s="75"/>
    </row>
    <row r="116" spans="1:12" s="74" customFormat="1">
      <c r="A116" s="6"/>
      <c r="K116" s="75"/>
      <c r="L116" s="75"/>
    </row>
    <row r="117" spans="1:12" s="74" customFormat="1">
      <c r="A117" s="6"/>
      <c r="K117" s="75"/>
      <c r="L117" s="75"/>
    </row>
    <row r="118" spans="1:12" s="74" customFormat="1">
      <c r="A118" s="6"/>
      <c r="K118" s="75"/>
      <c r="L118" s="75"/>
    </row>
    <row r="119" spans="1:12" s="74" customFormat="1">
      <c r="A119" s="6"/>
      <c r="K119" s="75"/>
      <c r="L119" s="75"/>
    </row>
    <row r="120" spans="1:12" s="74" customFormat="1">
      <c r="A120" s="6"/>
      <c r="K120" s="75"/>
      <c r="L120" s="75"/>
    </row>
    <row r="121" spans="1:12" s="74" customFormat="1">
      <c r="A121" s="6"/>
      <c r="K121" s="75"/>
      <c r="L121" s="75"/>
    </row>
    <row r="122" spans="1:12" s="74" customFormat="1">
      <c r="A122" s="6"/>
      <c r="K122" s="75"/>
      <c r="L122" s="75"/>
    </row>
    <row r="123" spans="1:12" s="74" customFormat="1">
      <c r="A123" s="6"/>
      <c r="K123" s="75"/>
      <c r="L123" s="75"/>
    </row>
    <row r="124" spans="1:12" s="74" customFormat="1">
      <c r="A124" s="6"/>
      <c r="K124" s="75"/>
      <c r="L124" s="75"/>
    </row>
    <row r="125" spans="1:12" s="74" customFormat="1">
      <c r="A125" s="6"/>
      <c r="K125" s="75"/>
      <c r="L125" s="75"/>
    </row>
    <row r="126" spans="1:12" s="74" customFormat="1">
      <c r="A126" s="6"/>
      <c r="K126" s="75"/>
      <c r="L126" s="75"/>
    </row>
    <row r="127" spans="1:12" s="74" customFormat="1">
      <c r="A127" s="6"/>
      <c r="K127" s="75"/>
      <c r="L127" s="75"/>
    </row>
    <row r="128" spans="1:12" s="74" customFormat="1">
      <c r="A128" s="6"/>
      <c r="K128" s="75"/>
      <c r="L128" s="75"/>
    </row>
    <row r="129" spans="1:12" s="74" customFormat="1">
      <c r="A129" s="6"/>
      <c r="K129" s="75"/>
      <c r="L129" s="75"/>
    </row>
    <row r="130" spans="1:12" s="74" customFormat="1">
      <c r="A130" s="6"/>
      <c r="K130" s="75"/>
      <c r="L130" s="75"/>
    </row>
    <row r="131" spans="1:12" s="74" customFormat="1">
      <c r="A131" s="6"/>
      <c r="K131" s="75"/>
      <c r="L131" s="75"/>
    </row>
    <row r="132" spans="1:12" s="74" customFormat="1">
      <c r="A132" s="6"/>
      <c r="K132" s="75"/>
      <c r="L132" s="75"/>
    </row>
    <row r="133" spans="1:12" s="74" customFormat="1">
      <c r="A133" s="6"/>
      <c r="K133" s="75"/>
      <c r="L133" s="75"/>
    </row>
    <row r="134" spans="1:12" s="74" customFormat="1">
      <c r="A134" s="6"/>
      <c r="K134" s="75"/>
      <c r="L134" s="75"/>
    </row>
    <row r="135" spans="1:12" s="74" customFormat="1">
      <c r="A135" s="6"/>
      <c r="K135" s="75"/>
      <c r="L135" s="75"/>
    </row>
    <row r="136" spans="1:12" s="74" customFormat="1">
      <c r="A136" s="6"/>
      <c r="K136" s="75"/>
      <c r="L136" s="75"/>
    </row>
    <row r="137" spans="1:12" s="74" customFormat="1">
      <c r="A137" s="6"/>
      <c r="K137" s="75"/>
      <c r="L137" s="75"/>
    </row>
    <row r="138" spans="1:12" s="74" customFormat="1">
      <c r="A138" s="6"/>
      <c r="K138" s="75"/>
      <c r="L138" s="75"/>
    </row>
    <row r="139" spans="1:12" s="74" customFormat="1">
      <c r="A139" s="6"/>
      <c r="K139" s="75"/>
      <c r="L139" s="75"/>
    </row>
    <row r="140" spans="1:12" s="74" customFormat="1">
      <c r="A140" s="6"/>
      <c r="K140" s="75"/>
      <c r="L140" s="75"/>
    </row>
    <row r="141" spans="1:12" s="74" customFormat="1">
      <c r="A141" s="6"/>
      <c r="K141" s="75"/>
      <c r="L141" s="75"/>
    </row>
    <row r="142" spans="1:12" s="74" customFormat="1">
      <c r="A142" s="6"/>
      <c r="K142" s="75"/>
      <c r="L142" s="75"/>
    </row>
    <row r="143" spans="1:12" s="74" customFormat="1">
      <c r="A143" s="6"/>
      <c r="K143" s="75"/>
      <c r="L143" s="75"/>
    </row>
    <row r="144" spans="1:12" s="74" customFormat="1">
      <c r="A144" s="6"/>
      <c r="K144" s="75"/>
      <c r="L144" s="75"/>
    </row>
    <row r="145" spans="1:12" s="74" customFormat="1">
      <c r="A145" s="6"/>
      <c r="K145" s="75"/>
      <c r="L145" s="75"/>
    </row>
    <row r="146" spans="1:12" s="74" customFormat="1">
      <c r="A146" s="6"/>
      <c r="K146" s="75"/>
      <c r="L146" s="75"/>
    </row>
    <row r="147" spans="1:12" s="74" customFormat="1">
      <c r="A147" s="6"/>
      <c r="K147" s="75"/>
      <c r="L147" s="75"/>
    </row>
    <row r="148" spans="1:12" s="74" customFormat="1">
      <c r="A148" s="6"/>
      <c r="K148" s="75"/>
      <c r="L148" s="75"/>
    </row>
    <row r="149" spans="1:12" s="74" customFormat="1">
      <c r="A149" s="6"/>
      <c r="K149" s="75"/>
      <c r="L149" s="75"/>
    </row>
    <row r="150" spans="1:12" s="74" customFormat="1">
      <c r="A150" s="6"/>
      <c r="K150" s="75"/>
      <c r="L150" s="75"/>
    </row>
    <row r="151" spans="1:12" s="74" customFormat="1">
      <c r="A151" s="6"/>
      <c r="K151" s="75"/>
      <c r="L151" s="75"/>
    </row>
    <row r="152" spans="1:12" s="74" customFormat="1">
      <c r="A152" s="6"/>
      <c r="K152" s="75"/>
      <c r="L152" s="75"/>
    </row>
    <row r="153" spans="1:12" s="74" customFormat="1">
      <c r="A153" s="6"/>
      <c r="K153" s="75"/>
      <c r="L153" s="75"/>
    </row>
    <row r="154" spans="1:12" s="74" customFormat="1">
      <c r="A154" s="6"/>
      <c r="K154" s="75"/>
      <c r="L154" s="75"/>
    </row>
    <row r="155" spans="1:12" s="74" customFormat="1">
      <c r="A155" s="6"/>
      <c r="K155" s="75"/>
      <c r="L155" s="75"/>
    </row>
    <row r="156" spans="1:12" s="74" customFormat="1">
      <c r="A156" s="6"/>
      <c r="K156" s="75"/>
      <c r="L156" s="75"/>
    </row>
    <row r="157" spans="1:12" s="74" customFormat="1">
      <c r="A157" s="6"/>
      <c r="K157" s="75"/>
      <c r="L157" s="75"/>
    </row>
    <row r="158" spans="1:12" s="74" customFormat="1">
      <c r="A158" s="6"/>
      <c r="K158" s="75"/>
      <c r="L158" s="75"/>
    </row>
    <row r="159" spans="1:12" s="74" customFormat="1">
      <c r="A159" s="6"/>
      <c r="K159" s="75"/>
      <c r="L159" s="75"/>
    </row>
  </sheetData>
  <mergeCells count="6">
    <mergeCell ref="E93:M93"/>
    <mergeCell ref="A6:A7"/>
    <mergeCell ref="B6:B7"/>
    <mergeCell ref="C6:C7"/>
    <mergeCell ref="D6:K6"/>
    <mergeCell ref="E92:M92"/>
  </mergeCells>
  <pageMargins left="0.25" right="0.25" top="0.75" bottom="0.75" header="0.3" footer="0.3"/>
  <pageSetup paperSize="9" scale="69" orientation="portrait" r:id="rId1"/>
  <headerFooter alignWithMargins="0"/>
  <rowBreaks count="1" manualBreakCount="1">
    <brk id="52" max="10" man="1"/>
  </rowBreaks>
  <colBreaks count="1" manualBreakCount="1">
    <brk id="13" min="1" max="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AiR_ST_Automatyzacja_procesow</vt:lpstr>
      <vt:lpstr>AiR_ST_Mechatronika</vt:lpstr>
      <vt:lpstr>AiR_NST_Automatyzacja_procesów</vt:lpstr>
      <vt:lpstr>AiR_NST_Mechatronika</vt:lpstr>
      <vt:lpstr>AiR_NST_Automatyzacja_procesów!Obszar_wydruku</vt:lpstr>
      <vt:lpstr>AiR_NST_Mechatronika!Obszar_wydruku</vt:lpstr>
      <vt:lpstr>AiR_ST_Automatyzacja_procesow!Obszar_wydruku</vt:lpstr>
      <vt:lpstr>AiR_ST_Mechatronika!Obszar_wydruku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studiów Automatyka i robotyka</dc:title>
  <dc:creator>eugenia</dc:creator>
  <cp:lastModifiedBy>Natalia Sasinowska</cp:lastModifiedBy>
  <cp:lastPrinted>2019-06-16T03:34:34Z</cp:lastPrinted>
  <dcterms:created xsi:type="dcterms:W3CDTF">2010-04-18T17:03:46Z</dcterms:created>
  <dcterms:modified xsi:type="dcterms:W3CDTF">2022-04-01T06:57:18Z</dcterms:modified>
</cp:coreProperties>
</file>