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2017-2019" sheetId="1" r:id="rId1"/>
    <sheet name="Arkusz2" sheetId="2" r:id="rId2"/>
    <sheet name="Arkusz3" sheetId="3" r:id="rId3"/>
  </sheets>
  <definedNames>
    <definedName name="_Hlk190091891" localSheetId="0">'2017-2019'!$A$7</definedName>
    <definedName name="_xlnm.Print_Area" localSheetId="0">'2017-2019'!$A$1:$P$102</definedName>
  </definedNames>
  <calcPr fullCalcOnLoad="1"/>
</workbook>
</file>

<file path=xl/sharedStrings.xml><?xml version="1.0" encoding="utf-8"?>
<sst xmlns="http://schemas.openxmlformats.org/spreadsheetml/2006/main" count="328" uniqueCount="133">
  <si>
    <t>L.p.</t>
  </si>
  <si>
    <t>FORMA ZAJĘĆ/</t>
  </si>
  <si>
    <t>LICZBA GODZIN</t>
  </si>
  <si>
    <t>RAZEM</t>
  </si>
  <si>
    <t>ECTS</t>
  </si>
  <si>
    <t>wykłady</t>
  </si>
  <si>
    <t>ćwiczenia</t>
  </si>
  <si>
    <t>seminaria</t>
  </si>
  <si>
    <t>1.</t>
  </si>
  <si>
    <t>Egzamin</t>
  </si>
  <si>
    <t>2.</t>
  </si>
  <si>
    <t>4.</t>
  </si>
  <si>
    <t>6.</t>
  </si>
  <si>
    <t>7.</t>
  </si>
  <si>
    <t>8.</t>
  </si>
  <si>
    <t>Zaliczenie z oceną</t>
  </si>
  <si>
    <t>5.</t>
  </si>
  <si>
    <t>PAŃSTWOWEJ WYŻSZEJ SZKOŁY INFORMATYKI I PRZEDSIĘBIORCZOŚCI  W ŁOMŻY</t>
  </si>
  <si>
    <t>Forma zaliczenia</t>
  </si>
  <si>
    <t>3.</t>
  </si>
  <si>
    <t>SEMESTR PIERWSZY</t>
  </si>
  <si>
    <t>LICZBA GODZIN RAZEM</t>
  </si>
  <si>
    <t>SEMESTR DRUGI</t>
  </si>
  <si>
    <t>Szkolenie BHP</t>
  </si>
  <si>
    <t>Szkolenie bibliteczne</t>
  </si>
  <si>
    <t>SEMESTR TRZECI</t>
  </si>
  <si>
    <t>SEMESTR CZWARTY</t>
  </si>
  <si>
    <t>lub</t>
  </si>
  <si>
    <t>Rodzaj przedmiotu określony w standardzie</t>
  </si>
  <si>
    <r>
      <t>KIERUNEK PIELĘGNIARSTWO</t>
    </r>
    <r>
      <rPr>
        <b/>
        <i/>
        <u val="single"/>
        <sz val="12"/>
        <color indexed="8"/>
        <rFont val="Times New Roman"/>
        <family val="1"/>
      </rPr>
      <t xml:space="preserve">  </t>
    </r>
  </si>
  <si>
    <t>TREŚCI KSZTAŁCENIA W ZAKRESIE</t>
  </si>
  <si>
    <t>Endokrynologii</t>
  </si>
  <si>
    <t>Dermatologii</t>
  </si>
  <si>
    <t>Pielęgniarstwa w dermatologii</t>
  </si>
  <si>
    <t>Pielęgniarstwa w neurochirurgii</t>
  </si>
  <si>
    <t>Zajęcia praktyczne</t>
  </si>
  <si>
    <t>RAZEM TEORETYCZNYCH</t>
  </si>
  <si>
    <t>OGÓŁEM</t>
  </si>
  <si>
    <t>Zarządzania w pielęgniarstwie</t>
  </si>
  <si>
    <t>Pielęgniarstwa europejskiego</t>
  </si>
  <si>
    <t>Alergologii</t>
  </si>
  <si>
    <t>Pielęgniarstwa w opiece długoterminowej</t>
  </si>
  <si>
    <t>Pielęgniarstwa operacyjnego</t>
  </si>
  <si>
    <t>Pielęgniarstwa epidemiologicznego</t>
  </si>
  <si>
    <t>3 Egzaminy</t>
  </si>
  <si>
    <t>9.</t>
  </si>
  <si>
    <t>Nowoczesnych technik diagnostycznych</t>
  </si>
  <si>
    <t>Kardiologii inwazyjnej i schorzeń naczyń</t>
  </si>
  <si>
    <t>Problemów zdrowotnych kobiet</t>
  </si>
  <si>
    <t>zaj. prak.</t>
  </si>
  <si>
    <t>Ilośc godzin teorii</t>
  </si>
  <si>
    <t>Medycyny rozdrodu</t>
  </si>
  <si>
    <t>Podstaw statystyki medycznej</t>
  </si>
  <si>
    <t>Nowoczesnych technik zabiegów pielęgniarskich</t>
  </si>
  <si>
    <t>Pielęgnowania w poprawie stanu zdrowia</t>
  </si>
  <si>
    <t>Laryngologii</t>
  </si>
  <si>
    <t>Wybrane zagadnienia z zakresu nauk społecznych</t>
  </si>
  <si>
    <t>Jezyk obcy</t>
  </si>
  <si>
    <t>Praktyki zawodowe</t>
  </si>
  <si>
    <t>do dyspozycji uczelni</t>
  </si>
  <si>
    <t>Praktyka zawodowa</t>
  </si>
  <si>
    <t>Nauki z zakresu opieki specjalistycznej</t>
  </si>
  <si>
    <t>Język obcy</t>
  </si>
  <si>
    <t>10.</t>
  </si>
  <si>
    <t>11.</t>
  </si>
  <si>
    <t>12.</t>
  </si>
  <si>
    <t>13.</t>
  </si>
  <si>
    <t>14.</t>
  </si>
  <si>
    <t>Pielęgniarstwa onkologicznego</t>
  </si>
  <si>
    <t>SEMESTR</t>
  </si>
  <si>
    <t>I</t>
  </si>
  <si>
    <t>II</t>
  </si>
  <si>
    <t>III</t>
  </si>
  <si>
    <t>IV</t>
  </si>
  <si>
    <t>praktyki zawodowe</t>
  </si>
  <si>
    <t>2 Egzaminy</t>
  </si>
  <si>
    <t>Egzamin*</t>
  </si>
  <si>
    <t>* Egzamin z zakresu materiału semestru I, II, III</t>
  </si>
  <si>
    <t>ECTS po zaokrągleniu</t>
  </si>
  <si>
    <t>ECTS kontaktowy</t>
  </si>
  <si>
    <t>ECTS niekontaktowy</t>
  </si>
  <si>
    <t>ECTS RAZEM</t>
  </si>
  <si>
    <t>ECTS niekontakotwy</t>
  </si>
  <si>
    <t xml:space="preserve">RAZEM </t>
  </si>
  <si>
    <t>wymiar %</t>
  </si>
  <si>
    <t>godziny przedmiotów do wyboru</t>
  </si>
  <si>
    <t xml:space="preserve">wg standardu powinno stanowić </t>
  </si>
  <si>
    <t>10% z 625h = 62,5h</t>
  </si>
  <si>
    <t xml:space="preserve">Opieki pielęgniarskiej w chorobach przewlekłych nerek                               </t>
  </si>
  <si>
    <t xml:space="preserve">Intensywnej  terapii i pielęgniarstwa w intensywnej opiece medycznej                </t>
  </si>
  <si>
    <r>
      <t xml:space="preserve">Opieki pielegniarskiej nad chorym psychicznie i jego rodziną                      </t>
    </r>
    <r>
      <rPr>
        <i/>
        <sz val="10"/>
        <color indexed="8"/>
        <rFont val="Times New Roman"/>
        <family val="1"/>
      </rPr>
      <t xml:space="preserve"> </t>
    </r>
  </si>
  <si>
    <t xml:space="preserve">Opieki pielęgniarskiej nad chorym ze stwardnieniem rozsianym                        </t>
  </si>
  <si>
    <t xml:space="preserve">Podstaw psychoterapii                              </t>
  </si>
  <si>
    <t xml:space="preserve">Języka angielskiego cz. 2                                        </t>
  </si>
  <si>
    <t xml:space="preserve">Badań naukowych  w pielęgniarstwie                                                 </t>
  </si>
  <si>
    <r>
      <t xml:space="preserve">Teorii pielęgniarstwa             </t>
    </r>
    <r>
      <rPr>
        <i/>
        <sz val="10"/>
        <color indexed="8"/>
        <rFont val="Times New Roman"/>
        <family val="1"/>
      </rPr>
      <t xml:space="preserve">                                    </t>
    </r>
  </si>
  <si>
    <t xml:space="preserve">Opieki pielęgniarskiej nad chorym ze schorzeniami naczyń                                                 </t>
  </si>
  <si>
    <r>
      <t xml:space="preserve">Opieki pielęgniarskiej w chorobach przewlekłych układu oddechowego               </t>
    </r>
    <r>
      <rPr>
        <i/>
        <sz val="10"/>
        <color indexed="8"/>
        <rFont val="Times New Roman"/>
        <family val="1"/>
      </rPr>
      <t xml:space="preserve"> </t>
    </r>
  </si>
  <si>
    <t xml:space="preserve">Opieki pielęgniarskiej nad chorym z cukrzycą                                                        </t>
  </si>
  <si>
    <t xml:space="preserve">Języa angielskiego cz. 3                                       </t>
  </si>
  <si>
    <t xml:space="preserve">Dydaktyki medycznej  </t>
  </si>
  <si>
    <r>
      <t xml:space="preserve">Opieki pielęgniarskiej nad chorym z chorobami krwi               </t>
    </r>
    <r>
      <rPr>
        <i/>
        <sz val="10"/>
        <color indexed="8"/>
        <rFont val="Times New Roman"/>
        <family val="1"/>
      </rPr>
      <t xml:space="preserve"> </t>
    </r>
  </si>
  <si>
    <t>Przedmiotu ogólnouczelnianego do wyboru</t>
  </si>
  <si>
    <t>Praktyki zawodowej w zakresie pielęgniarstwa epidemiologicznego</t>
  </si>
  <si>
    <t xml:space="preserve">Opieki pielęgniarskiej nad chorym z przetoką jelitową                          </t>
  </si>
  <si>
    <t>Jakości w opiece zdrowotnej</t>
  </si>
  <si>
    <t xml:space="preserve">Języka angielskiego cz. 1                                            </t>
  </si>
  <si>
    <t xml:space="preserve">Pielęgnowania pacjenta z ranami przewlekłymi                                                     </t>
  </si>
  <si>
    <r>
      <rPr>
        <b/>
        <i/>
        <sz val="12"/>
        <color indexed="8"/>
        <rFont val="Times New Roman"/>
        <family val="1"/>
      </rPr>
      <t>Przedmiot nieobowiązkowy - Wychowanie fizyczne.</t>
    </r>
    <r>
      <rPr>
        <b/>
        <sz val="12"/>
        <color indexed="8"/>
        <rFont val="Times New Roman"/>
        <family val="1"/>
      </rPr>
      <t xml:space="preserve"> Uczelnia zapewnia bezpłatny dostęp do obiektów sportowych, umożliwiając uprawianie sportu, uczestniczenie w zajęciach rekreacyjnych oraz kształtowanie  prozdrowotnych postaw w wymiarze 30h rocznie </t>
    </r>
  </si>
  <si>
    <t>Praktyki zawodowej w zakresie zarządzania w pielęgniarstwie</t>
  </si>
  <si>
    <t xml:space="preserve">Praktyki zawodowej  w zakresie pielęgniarstwa w kardiologii </t>
  </si>
  <si>
    <t>Ogólnouczelniany do wyboru</t>
  </si>
  <si>
    <t>Seminarium dyplomowego, w tym przygotowanie pracy magisterskiej i przygotowanie do egzaminu dyplomowego cz. 2</t>
  </si>
  <si>
    <t>Seminarium dyplomowego, w tym przygotowanie pracy magisterskiej i przygotowanie do egzaminu dyplomowego cz. 1</t>
  </si>
  <si>
    <t>1 Egzamin</t>
  </si>
  <si>
    <t xml:space="preserve">przygotowanie pracy magisterskiej i przygotowanie do egzaminu </t>
  </si>
  <si>
    <t>Profilaktyka chorób cywilizacyjnych</t>
  </si>
  <si>
    <t>Uzupełniający - Nauki z zakresu opieki specjalistycznej</t>
  </si>
  <si>
    <t>Uzupełniający - Wybrane zagadnienia z zakresu nauk społecznych</t>
  </si>
  <si>
    <t>Ogólnouczelniany do wyboru - Uzupełniający - Wybrane zagadnienia z zakresu nauk społecznych</t>
  </si>
  <si>
    <t>Przedmit do wyboru - Uzupełniający - Nauki z zakresu opieki specjalistycznej i/lub Wybrane zagadnienia z zakresu nauk społecznych</t>
  </si>
  <si>
    <t>Uzupełniający do wyboru - Nauki z zakresu opieki specjalistycznej</t>
  </si>
  <si>
    <t>Podstaw transplantologii</t>
  </si>
  <si>
    <t>Nefrologii</t>
  </si>
  <si>
    <t xml:space="preserve">Gastroenterologii w praktyce </t>
  </si>
  <si>
    <t>Deficyt punktów umożliwiający zaliczenie semetru wynosi 10 ECTS</t>
  </si>
  <si>
    <t>Farmakologia kliniczna</t>
  </si>
  <si>
    <t>Wprowadzenia do farmakologii klinicznej</t>
  </si>
  <si>
    <t>4 Egzaminy</t>
  </si>
  <si>
    <t xml:space="preserve">Praktyki zawodowej w POZ </t>
  </si>
  <si>
    <t>dla rocznika 2017-2019 -Pielęgniarstwo II stopnia</t>
  </si>
  <si>
    <t>WYDZIAŁ NAUK O ZDROWIU</t>
  </si>
  <si>
    <r>
      <t xml:space="preserve"> PLAN  STUDIÓW II STOPNIA  </t>
    </r>
    <r>
      <rPr>
        <b/>
        <u val="single"/>
        <sz val="12"/>
        <color indexed="8"/>
        <rFont val="Times New Roman"/>
        <family val="1"/>
      </rPr>
      <t xml:space="preserve">STACJONARNYCH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</si>
</sst>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"/>
    <numFmt numFmtId="171" formatCode="0.000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Czcionka tekstu podstawowego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1"/>
      <name val="Czcionka tekstu podstawowego"/>
      <family val="2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62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u val="single"/>
      <sz val="9.9"/>
      <color indexed="1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34" borderId="0" xfId="0" applyFill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9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15" fillId="0" borderId="0" xfId="0" applyFont="1" applyAlignment="1">
      <alignment horizontal="center"/>
    </xf>
    <xf numFmtId="0" fontId="9" fillId="0" borderId="17" xfId="0" applyFont="1" applyBorder="1" applyAlignment="1">
      <alignment vertical="top" wrapText="1"/>
    </xf>
    <xf numFmtId="0" fontId="9" fillId="36" borderId="13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2" fillId="34" borderId="13" xfId="0" applyFont="1" applyFill="1" applyBorder="1" applyAlignment="1">
      <alignment horizontal="left" vertical="center" wrapText="1"/>
    </xf>
    <xf numFmtId="0" fontId="22" fillId="36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8" fillId="37" borderId="11" xfId="0" applyFont="1" applyFill="1" applyBorder="1" applyAlignment="1">
      <alignment horizontal="center" vertical="top" wrapText="1"/>
    </xf>
    <xf numFmtId="9" fontId="15" fillId="0" borderId="0" xfId="54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9" fontId="15" fillId="0" borderId="0" xfId="0" applyNumberFormat="1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6" fillId="38" borderId="13" xfId="0" applyFont="1" applyFill="1" applyBorder="1" applyAlignment="1">
      <alignment vertical="top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3" fillId="38" borderId="13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8" fillId="38" borderId="11" xfId="0" applyFont="1" applyFill="1" applyBorder="1" applyAlignment="1">
      <alignment horizontal="center" vertical="top" wrapText="1"/>
    </xf>
    <xf numFmtId="0" fontId="6" fillId="38" borderId="22" xfId="0" applyFont="1" applyFill="1" applyBorder="1" applyAlignment="1">
      <alignment vertical="top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top" wrapText="1"/>
    </xf>
    <xf numFmtId="0" fontId="8" fillId="38" borderId="13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 textRotation="90" wrapText="1"/>
    </xf>
    <xf numFmtId="0" fontId="5" fillId="34" borderId="2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8" fillId="37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top" wrapText="1"/>
    </xf>
    <xf numFmtId="0" fontId="18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/>
    </xf>
    <xf numFmtId="0" fontId="13" fillId="0" borderId="11" xfId="0" applyFont="1" applyBorder="1" applyAlignment="1">
      <alignment vertical="center" wrapText="1"/>
    </xf>
    <xf numFmtId="0" fontId="9" fillId="33" borderId="13" xfId="0" applyFont="1" applyFill="1" applyBorder="1" applyAlignment="1">
      <alignment vertical="top" wrapText="1"/>
    </xf>
    <xf numFmtId="0" fontId="13" fillId="0" borderId="21" xfId="0" applyFont="1" applyBorder="1" applyAlignment="1">
      <alignment vertical="center" wrapText="1"/>
    </xf>
    <xf numFmtId="0" fontId="25" fillId="37" borderId="16" xfId="0" applyFont="1" applyFill="1" applyBorder="1" applyAlignment="1">
      <alignment/>
    </xf>
    <xf numFmtId="170" fontId="18" fillId="0" borderId="11" xfId="0" applyNumberFormat="1" applyFont="1" applyBorder="1" applyAlignment="1">
      <alignment horizontal="center" vertical="center" wrapText="1"/>
    </xf>
    <xf numFmtId="170" fontId="18" fillId="34" borderId="11" xfId="0" applyNumberFormat="1" applyFont="1" applyFill="1" applyBorder="1" applyAlignment="1">
      <alignment horizontal="center" vertical="center" wrapText="1"/>
    </xf>
    <xf numFmtId="170" fontId="18" fillId="36" borderId="11" xfId="0" applyNumberFormat="1" applyFont="1" applyFill="1" applyBorder="1" applyAlignment="1">
      <alignment horizontal="center" vertical="center" wrapText="1"/>
    </xf>
    <xf numFmtId="170" fontId="18" fillId="35" borderId="11" xfId="0" applyNumberFormat="1" applyFont="1" applyFill="1" applyBorder="1" applyAlignment="1">
      <alignment horizontal="center" vertical="center" wrapText="1"/>
    </xf>
    <xf numFmtId="170" fontId="18" fillId="33" borderId="11" xfId="0" applyNumberFormat="1" applyFont="1" applyFill="1" applyBorder="1" applyAlignment="1">
      <alignment horizontal="center" vertical="center" wrapText="1"/>
    </xf>
    <xf numFmtId="170" fontId="18" fillId="39" borderId="13" xfId="0" applyNumberFormat="1" applyFont="1" applyFill="1" applyBorder="1" applyAlignment="1">
      <alignment horizontal="center" vertical="center" wrapText="1"/>
    </xf>
    <xf numFmtId="170" fontId="18" fillId="0" borderId="13" xfId="0" applyNumberFormat="1" applyFont="1" applyBorder="1" applyAlignment="1">
      <alignment horizontal="center" vertical="center" wrapText="1"/>
    </xf>
    <xf numFmtId="170" fontId="18" fillId="35" borderId="13" xfId="0" applyNumberFormat="1" applyFont="1" applyFill="1" applyBorder="1" applyAlignment="1">
      <alignment horizontal="center" vertical="center" wrapText="1"/>
    </xf>
    <xf numFmtId="170" fontId="18" fillId="34" borderId="13" xfId="0" applyNumberFormat="1" applyFont="1" applyFill="1" applyBorder="1" applyAlignment="1">
      <alignment horizontal="center" vertical="center" wrapText="1"/>
    </xf>
    <xf numFmtId="170" fontId="18" fillId="33" borderId="18" xfId="0" applyNumberFormat="1" applyFont="1" applyFill="1" applyBorder="1" applyAlignment="1">
      <alignment horizontal="center" vertical="center"/>
    </xf>
    <xf numFmtId="170" fontId="18" fillId="38" borderId="13" xfId="0" applyNumberFormat="1" applyFont="1" applyFill="1" applyBorder="1" applyAlignment="1">
      <alignment horizontal="center" vertical="center" wrapText="1"/>
    </xf>
    <xf numFmtId="170" fontId="2" fillId="37" borderId="13" xfId="0" applyNumberFormat="1" applyFont="1" applyFill="1" applyBorder="1" applyAlignment="1">
      <alignment horizontal="center" vertical="top" wrapText="1"/>
    </xf>
    <xf numFmtId="170" fontId="18" fillId="35" borderId="12" xfId="0" applyNumberFormat="1" applyFont="1" applyFill="1" applyBorder="1" applyAlignment="1">
      <alignment horizontal="center" vertical="center"/>
    </xf>
    <xf numFmtId="170" fontId="18" fillId="34" borderId="12" xfId="0" applyNumberFormat="1" applyFont="1" applyFill="1" applyBorder="1" applyAlignment="1">
      <alignment horizontal="center" vertical="center"/>
    </xf>
    <xf numFmtId="170" fontId="18" fillId="36" borderId="12" xfId="0" applyNumberFormat="1" applyFont="1" applyFill="1" applyBorder="1" applyAlignment="1">
      <alignment horizontal="center" vertical="center"/>
    </xf>
    <xf numFmtId="170" fontId="18" fillId="33" borderId="12" xfId="0" applyNumberFormat="1" applyFont="1" applyFill="1" applyBorder="1" applyAlignment="1">
      <alignment horizontal="center" vertical="center"/>
    </xf>
    <xf numFmtId="170" fontId="18" fillId="38" borderId="12" xfId="0" applyNumberFormat="1" applyFont="1" applyFill="1" applyBorder="1" applyAlignment="1">
      <alignment horizontal="center" vertical="center"/>
    </xf>
    <xf numFmtId="170" fontId="8" fillId="37" borderId="13" xfId="0" applyNumberFormat="1" applyFont="1" applyFill="1" applyBorder="1" applyAlignment="1">
      <alignment horizontal="center" vertical="top" wrapText="1"/>
    </xf>
    <xf numFmtId="170" fontId="18" fillId="34" borderId="18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wrapText="1"/>
    </xf>
    <xf numFmtId="0" fontId="27" fillId="34" borderId="21" xfId="0" applyFont="1" applyFill="1" applyBorder="1" applyAlignment="1">
      <alignment wrapText="1"/>
    </xf>
    <xf numFmtId="0" fontId="5" fillId="36" borderId="13" xfId="0" applyFont="1" applyFill="1" applyBorder="1" applyAlignment="1">
      <alignment horizontal="left"/>
    </xf>
    <xf numFmtId="0" fontId="5" fillId="38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9" fontId="5" fillId="0" borderId="29" xfId="54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wrapText="1"/>
    </xf>
    <xf numFmtId="0" fontId="5" fillId="35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top" wrapText="1"/>
    </xf>
    <xf numFmtId="0" fontId="9" fillId="41" borderId="11" xfId="0" applyFont="1" applyFill="1" applyBorder="1" applyAlignment="1">
      <alignment horizontal="left" vertical="top" wrapText="1"/>
    </xf>
    <xf numFmtId="0" fontId="2" fillId="41" borderId="11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9" fillId="41" borderId="30" xfId="0" applyFont="1" applyFill="1" applyBorder="1" applyAlignment="1">
      <alignment horizontal="left" vertical="top" wrapText="1"/>
    </xf>
    <xf numFmtId="0" fontId="2" fillId="41" borderId="30" xfId="0" applyFont="1" applyFill="1" applyBorder="1" applyAlignment="1">
      <alignment horizontal="center" vertical="top" wrapText="1"/>
    </xf>
    <xf numFmtId="0" fontId="8" fillId="41" borderId="31" xfId="0" applyFont="1" applyFill="1" applyBorder="1" applyAlignment="1">
      <alignment horizontal="center" vertical="center" wrapText="1"/>
    </xf>
    <xf numFmtId="0" fontId="8" fillId="41" borderId="30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vertical="top" wrapText="1"/>
    </xf>
    <xf numFmtId="0" fontId="8" fillId="41" borderId="17" xfId="0" applyFont="1" applyFill="1" applyBorder="1" applyAlignment="1">
      <alignment horizontal="center" vertical="center" wrapText="1"/>
    </xf>
    <xf numFmtId="0" fontId="5" fillId="41" borderId="2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vertical="top" wrapText="1"/>
    </xf>
    <xf numFmtId="0" fontId="8" fillId="41" borderId="17" xfId="0" applyFont="1" applyFill="1" applyBorder="1" applyAlignment="1">
      <alignment horizontal="center" vertical="center"/>
    </xf>
    <xf numFmtId="0" fontId="8" fillId="41" borderId="26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5" fillId="41" borderId="22" xfId="0" applyFont="1" applyFill="1" applyBorder="1" applyAlignment="1">
      <alignment horizontal="center" vertical="center"/>
    </xf>
    <xf numFmtId="0" fontId="5" fillId="41" borderId="18" xfId="0" applyFont="1" applyFill="1" applyBorder="1" applyAlignment="1">
      <alignment horizontal="center" vertical="center"/>
    </xf>
    <xf numFmtId="170" fontId="18" fillId="41" borderId="12" xfId="0" applyNumberFormat="1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top" wrapText="1"/>
    </xf>
    <xf numFmtId="0" fontId="22" fillId="41" borderId="13" xfId="0" applyFont="1" applyFill="1" applyBorder="1" applyAlignment="1">
      <alignment horizontal="left" vertical="center"/>
    </xf>
    <xf numFmtId="0" fontId="8" fillId="41" borderId="26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 wrapText="1"/>
    </xf>
    <xf numFmtId="170" fontId="18" fillId="41" borderId="18" xfId="0" applyNumberFormat="1" applyFont="1" applyFill="1" applyBorder="1" applyAlignment="1">
      <alignment horizontal="center" vertical="center"/>
    </xf>
    <xf numFmtId="9" fontId="5" fillId="41" borderId="12" xfId="54" applyFont="1" applyFill="1" applyBorder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22" fillId="33" borderId="17" xfId="0" applyFont="1" applyFill="1" applyBorder="1" applyAlignment="1">
      <alignment horizontal="left" vertical="center" wrapText="1"/>
    </xf>
    <xf numFmtId="0" fontId="23" fillId="35" borderId="13" xfId="0" applyFont="1" applyFill="1" applyBorder="1" applyAlignment="1">
      <alignment wrapText="1"/>
    </xf>
    <xf numFmtId="0" fontId="22" fillId="41" borderId="13" xfId="0" applyFont="1" applyFill="1" applyBorder="1" applyAlignment="1">
      <alignment horizontal="left" vertical="center" wrapText="1"/>
    </xf>
    <xf numFmtId="0" fontId="22" fillId="35" borderId="13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top" wrapText="1"/>
    </xf>
    <xf numFmtId="0" fontId="8" fillId="42" borderId="11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 wrapText="1"/>
    </xf>
    <xf numFmtId="170" fontId="18" fillId="42" borderId="13" xfId="0" applyNumberFormat="1" applyFont="1" applyFill="1" applyBorder="1" applyAlignment="1">
      <alignment horizontal="center" vertical="center" wrapText="1"/>
    </xf>
    <xf numFmtId="0" fontId="18" fillId="42" borderId="13" xfId="0" applyFont="1" applyFill="1" applyBorder="1" applyAlignment="1">
      <alignment horizontal="center" vertical="center" wrapText="1"/>
    </xf>
    <xf numFmtId="0" fontId="8" fillId="43" borderId="11" xfId="0" applyFont="1" applyFill="1" applyBorder="1" applyAlignment="1">
      <alignment horizontal="center" vertical="top" wrapText="1"/>
    </xf>
    <xf numFmtId="170" fontId="18" fillId="43" borderId="11" xfId="0" applyNumberFormat="1" applyFont="1" applyFill="1" applyBorder="1" applyAlignment="1">
      <alignment horizontal="center" vertical="center" wrapText="1"/>
    </xf>
    <xf numFmtId="170" fontId="18" fillId="33" borderId="13" xfId="0" applyNumberFormat="1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top" wrapText="1"/>
    </xf>
    <xf numFmtId="0" fontId="5" fillId="44" borderId="22" xfId="0" applyFont="1" applyFill="1" applyBorder="1" applyAlignment="1">
      <alignment horizontal="center"/>
    </xf>
    <xf numFmtId="0" fontId="8" fillId="45" borderId="1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center" wrapText="1"/>
    </xf>
    <xf numFmtId="170" fontId="18" fillId="35" borderId="22" xfId="0" applyNumberFormat="1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top" wrapText="1"/>
    </xf>
    <xf numFmtId="0" fontId="8" fillId="38" borderId="25" xfId="0" applyFont="1" applyFill="1" applyBorder="1" applyAlignment="1">
      <alignment horizontal="center" vertical="center" wrapText="1"/>
    </xf>
    <xf numFmtId="170" fontId="18" fillId="38" borderId="22" xfId="0" applyNumberFormat="1" applyFont="1" applyFill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top" wrapText="1"/>
    </xf>
    <xf numFmtId="0" fontId="18" fillId="41" borderId="17" xfId="0" applyFont="1" applyFill="1" applyBorder="1" applyAlignment="1">
      <alignment horizontal="center" vertical="center" wrapText="1"/>
    </xf>
    <xf numFmtId="170" fontId="18" fillId="33" borderId="2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41" borderId="21" xfId="0" applyFont="1" applyFill="1" applyBorder="1" applyAlignment="1">
      <alignment vertical="top" wrapText="1"/>
    </xf>
    <xf numFmtId="0" fontId="18" fillId="41" borderId="18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8" fillId="41" borderId="32" xfId="0" applyFont="1" applyFill="1" applyBorder="1" applyAlignment="1">
      <alignment horizontal="center" vertical="center" wrapText="1"/>
    </xf>
    <xf numFmtId="0" fontId="18" fillId="41" borderId="0" xfId="0" applyFont="1" applyFill="1" applyBorder="1" applyAlignment="1">
      <alignment horizontal="center" vertical="center" wrapText="1"/>
    </xf>
    <xf numFmtId="0" fontId="18" fillId="41" borderId="26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2" fillId="41" borderId="21" xfId="0" applyFont="1" applyFill="1" applyBorder="1" applyAlignment="1">
      <alignment horizontal="left" vertical="center" wrapText="1"/>
    </xf>
    <xf numFmtId="0" fontId="22" fillId="41" borderId="17" xfId="0" applyFont="1" applyFill="1" applyBorder="1" applyAlignment="1">
      <alignment horizontal="left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21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8" fillId="45" borderId="11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/>
    </xf>
    <xf numFmtId="0" fontId="25" fillId="37" borderId="33" xfId="0" applyFont="1" applyFill="1" applyBorder="1" applyAlignment="1">
      <alignment horizontal="center"/>
    </xf>
    <xf numFmtId="0" fontId="25" fillId="37" borderId="34" xfId="0" applyFont="1" applyFill="1" applyBorder="1" applyAlignment="1">
      <alignment horizontal="center"/>
    </xf>
    <xf numFmtId="0" fontId="30" fillId="38" borderId="24" xfId="0" applyFont="1" applyFill="1" applyBorder="1" applyAlignment="1">
      <alignment horizontal="left"/>
    </xf>
    <xf numFmtId="0" fontId="30" fillId="38" borderId="25" xfId="0" applyFont="1" applyFill="1" applyBorder="1" applyAlignment="1">
      <alignment horizontal="left"/>
    </xf>
    <xf numFmtId="0" fontId="30" fillId="38" borderId="22" xfId="0" applyFont="1" applyFill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left" vertical="top" wrapText="1"/>
    </xf>
    <xf numFmtId="0" fontId="8" fillId="41" borderId="25" xfId="0" applyFont="1" applyFill="1" applyBorder="1" applyAlignment="1">
      <alignment horizontal="left" vertical="top" wrapText="1"/>
    </xf>
    <xf numFmtId="0" fontId="8" fillId="41" borderId="22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12" fillId="35" borderId="24" xfId="0" applyFont="1" applyFill="1" applyBorder="1" applyAlignment="1">
      <alignment horizontal="center" vertical="top" wrapText="1"/>
    </xf>
    <xf numFmtId="0" fontId="12" fillId="35" borderId="25" xfId="0" applyFont="1" applyFill="1" applyBorder="1" applyAlignment="1">
      <alignment horizontal="center" vertical="top" wrapText="1"/>
    </xf>
    <xf numFmtId="0" fontId="12" fillId="35" borderId="2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9" fontId="5" fillId="0" borderId="40" xfId="54" applyNumberFormat="1" applyFont="1" applyBorder="1" applyAlignment="1">
      <alignment horizontal="center"/>
    </xf>
    <xf numFmtId="9" fontId="5" fillId="0" borderId="41" xfId="54" applyNumberFormat="1" applyFont="1" applyBorder="1" applyAlignment="1">
      <alignment horizontal="center"/>
    </xf>
    <xf numFmtId="9" fontId="5" fillId="0" borderId="41" xfId="54" applyFont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0" fontId="13" fillId="34" borderId="19" xfId="0" applyNumberFormat="1" applyFont="1" applyFill="1" applyBorder="1" applyAlignment="1">
      <alignment horizontal="center" vertical="center" wrapText="1"/>
    </xf>
    <xf numFmtId="10" fontId="13" fillId="34" borderId="34" xfId="0" applyNumberFormat="1" applyFont="1" applyFill="1" applyBorder="1" applyAlignment="1">
      <alignment horizontal="center" vertical="center" wrapText="1"/>
    </xf>
    <xf numFmtId="170" fontId="18" fillId="41" borderId="11" xfId="0" applyNumberFormat="1" applyFont="1" applyFill="1" applyBorder="1" applyAlignment="1">
      <alignment horizontal="center" vertical="center"/>
    </xf>
    <xf numFmtId="170" fontId="18" fillId="41" borderId="21" xfId="0" applyNumberFormat="1" applyFont="1" applyFill="1" applyBorder="1" applyAlignment="1">
      <alignment horizontal="center" vertical="center"/>
    </xf>
    <xf numFmtId="170" fontId="18" fillId="41" borderId="17" xfId="0" applyNumberFormat="1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0" fontId="5" fillId="41" borderId="22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left" wrapText="1"/>
    </xf>
    <xf numFmtId="0" fontId="10" fillId="36" borderId="25" xfId="0" applyFont="1" applyFill="1" applyBorder="1" applyAlignment="1">
      <alignment horizontal="left" wrapText="1"/>
    </xf>
    <xf numFmtId="0" fontId="10" fillId="36" borderId="22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2" fillId="34" borderId="11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170" fontId="18" fillId="43" borderId="11" xfId="0" applyNumberFormat="1" applyFont="1" applyFill="1" applyBorder="1" applyAlignment="1">
      <alignment horizontal="center" vertical="center" wrapText="1"/>
    </xf>
    <xf numFmtId="170" fontId="18" fillId="34" borderId="17" xfId="0" applyNumberFormat="1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34" borderId="11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8" fillId="0" borderId="27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43" borderId="11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80" zoomScaleSheetLayoutView="80" zoomScalePageLayoutView="0" workbookViewId="0" topLeftCell="A1">
      <selection activeCell="O11" sqref="O11"/>
    </sheetView>
  </sheetViews>
  <sheetFormatPr defaultColWidth="8.796875" defaultRowHeight="14.25"/>
  <cols>
    <col min="1" max="1" width="7.69921875" style="0" customWidth="1"/>
    <col min="2" max="2" width="26.69921875" style="0" customWidth="1"/>
    <col min="3" max="3" width="8.69921875" style="37" customWidth="1"/>
    <col min="4" max="4" width="8.3984375" style="37" customWidth="1"/>
    <col min="5" max="5" width="9.19921875" style="37" customWidth="1"/>
    <col min="6" max="6" width="9.3984375" style="37" customWidth="1"/>
    <col min="7" max="7" width="11" style="37" customWidth="1"/>
    <col min="8" max="8" width="9.3984375" style="37" customWidth="1"/>
    <col min="9" max="9" width="8.5" style="37" customWidth="1"/>
    <col min="10" max="13" width="6" style="49" customWidth="1"/>
    <col min="14" max="14" width="8.09765625" style="49" customWidth="1"/>
    <col min="15" max="15" width="18" style="0" customWidth="1"/>
    <col min="16" max="16" width="41" style="134" customWidth="1"/>
  </cols>
  <sheetData>
    <row r="1" spans="1:6" ht="39.75" customHeight="1">
      <c r="A1" s="340" t="s">
        <v>130</v>
      </c>
      <c r="B1" s="340"/>
      <c r="C1" s="340"/>
      <c r="D1" s="340"/>
      <c r="E1" s="340"/>
      <c r="F1" s="340"/>
    </row>
    <row r="2" spans="1:15" ht="15.75">
      <c r="A2" s="440" t="s">
        <v>131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15" ht="15.75">
      <c r="A3" s="440" t="s">
        <v>17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15" customHeight="1">
      <c r="A4" s="440" t="s">
        <v>132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6.5" thickBot="1">
      <c r="A5" s="441" t="s">
        <v>29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</row>
    <row r="6" spans="1:15" ht="19.5" customHeight="1" thickBot="1">
      <c r="A6" s="6"/>
      <c r="B6" s="6"/>
      <c r="C6" s="437" t="s">
        <v>20</v>
      </c>
      <c r="D6" s="438"/>
      <c r="E6" s="438"/>
      <c r="F6" s="438"/>
      <c r="G6" s="438"/>
      <c r="H6" s="438"/>
      <c r="I6" s="439"/>
      <c r="J6" s="50"/>
      <c r="K6" s="50"/>
      <c r="L6" s="50"/>
      <c r="M6" s="50"/>
      <c r="N6" s="50"/>
      <c r="O6" s="6"/>
    </row>
    <row r="7" spans="1:16" ht="15" customHeight="1">
      <c r="A7" s="32"/>
      <c r="B7" s="29"/>
      <c r="C7" s="445" t="s">
        <v>1</v>
      </c>
      <c r="D7" s="446"/>
      <c r="E7" s="447"/>
      <c r="F7" s="378" t="s">
        <v>36</v>
      </c>
      <c r="G7" s="14"/>
      <c r="H7" s="14"/>
      <c r="I7" s="14"/>
      <c r="J7" s="372" t="s">
        <v>4</v>
      </c>
      <c r="K7" s="367" t="s">
        <v>79</v>
      </c>
      <c r="L7" s="367" t="s">
        <v>78</v>
      </c>
      <c r="M7" s="367" t="s">
        <v>80</v>
      </c>
      <c r="N7" s="184"/>
      <c r="O7" s="386" t="s">
        <v>18</v>
      </c>
      <c r="P7" s="386" t="s">
        <v>28</v>
      </c>
    </row>
    <row r="8" spans="1:16" ht="30" customHeight="1" thickBot="1">
      <c r="A8" s="341" t="s">
        <v>0</v>
      </c>
      <c r="B8" s="341" t="s">
        <v>30</v>
      </c>
      <c r="C8" s="424" t="s">
        <v>2</v>
      </c>
      <c r="D8" s="425"/>
      <c r="E8" s="426"/>
      <c r="F8" s="379"/>
      <c r="G8" s="28" t="s">
        <v>35</v>
      </c>
      <c r="H8" s="28" t="s">
        <v>60</v>
      </c>
      <c r="I8" s="28" t="s">
        <v>37</v>
      </c>
      <c r="J8" s="373"/>
      <c r="K8" s="368"/>
      <c r="L8" s="368"/>
      <c r="M8" s="368"/>
      <c r="N8" s="185" t="s">
        <v>81</v>
      </c>
      <c r="O8" s="387"/>
      <c r="P8" s="387"/>
    </row>
    <row r="9" spans="1:16" ht="18.75" customHeight="1" thickBot="1">
      <c r="A9" s="342"/>
      <c r="B9" s="342"/>
      <c r="C9" s="30" t="s">
        <v>5</v>
      </c>
      <c r="D9" s="30" t="s">
        <v>6</v>
      </c>
      <c r="E9" s="30" t="s">
        <v>7</v>
      </c>
      <c r="F9" s="380"/>
      <c r="G9" s="15"/>
      <c r="H9" s="15"/>
      <c r="I9" s="15"/>
      <c r="J9" s="374"/>
      <c r="K9" s="369"/>
      <c r="L9" s="369"/>
      <c r="M9" s="369"/>
      <c r="N9" s="178"/>
      <c r="O9" s="388"/>
      <c r="P9" s="388"/>
    </row>
    <row r="10" spans="1:16" ht="24.75" customHeight="1" thickBot="1">
      <c r="A10" s="2" t="s">
        <v>8</v>
      </c>
      <c r="B10" s="3" t="s">
        <v>124</v>
      </c>
      <c r="C10" s="44">
        <v>30</v>
      </c>
      <c r="D10" s="14"/>
      <c r="E10" s="14"/>
      <c r="F10" s="14">
        <f aca="true" t="shared" si="0" ref="F10:F22">SUM(C10:E10)</f>
        <v>30</v>
      </c>
      <c r="G10" s="14"/>
      <c r="H10" s="14"/>
      <c r="I10" s="14">
        <f>SUM(F10:H10)</f>
        <v>30</v>
      </c>
      <c r="J10" s="44">
        <v>1</v>
      </c>
      <c r="K10" s="234">
        <f>I10/25</f>
        <v>1.2</v>
      </c>
      <c r="L10" s="148">
        <v>1.5</v>
      </c>
      <c r="M10" s="148">
        <v>0.5</v>
      </c>
      <c r="N10" s="44">
        <f>SUM(L10:M10)</f>
        <v>2</v>
      </c>
      <c r="O10" s="31" t="s">
        <v>15</v>
      </c>
      <c r="P10" s="122" t="s">
        <v>117</v>
      </c>
    </row>
    <row r="11" spans="1:16" ht="24.75" customHeight="1" thickBot="1">
      <c r="A11" s="2" t="s">
        <v>10</v>
      </c>
      <c r="B11" s="3" t="s">
        <v>31</v>
      </c>
      <c r="C11" s="14">
        <v>20</v>
      </c>
      <c r="D11" s="14">
        <v>10</v>
      </c>
      <c r="E11" s="14"/>
      <c r="F11" s="14">
        <f t="shared" si="0"/>
        <v>30</v>
      </c>
      <c r="G11" s="14"/>
      <c r="H11" s="14"/>
      <c r="I11" s="14">
        <f aca="true" t="shared" si="1" ref="I11:I22">SUM(F11:H11)</f>
        <v>30</v>
      </c>
      <c r="J11" s="42">
        <v>3</v>
      </c>
      <c r="K11" s="234">
        <f>I11/25</f>
        <v>1.2</v>
      </c>
      <c r="L11" s="148">
        <v>1.5</v>
      </c>
      <c r="M11" s="148">
        <v>1.5</v>
      </c>
      <c r="N11" s="44">
        <f>SUM(L11:M11)</f>
        <v>3</v>
      </c>
      <c r="O11" s="40" t="s">
        <v>9</v>
      </c>
      <c r="P11" s="122" t="s">
        <v>117</v>
      </c>
    </row>
    <row r="12" spans="1:16" ht="27" customHeight="1" thickBot="1">
      <c r="A12" s="2" t="s">
        <v>19</v>
      </c>
      <c r="B12" s="3" t="s">
        <v>48</v>
      </c>
      <c r="C12" s="14">
        <v>30</v>
      </c>
      <c r="D12" s="14"/>
      <c r="E12" s="14"/>
      <c r="F12" s="14">
        <f t="shared" si="0"/>
        <v>30</v>
      </c>
      <c r="G12" s="14"/>
      <c r="H12" s="14"/>
      <c r="I12" s="14">
        <f t="shared" si="1"/>
        <v>30</v>
      </c>
      <c r="J12" s="42">
        <v>2</v>
      </c>
      <c r="K12" s="234">
        <f>I12/25</f>
        <v>1.2</v>
      </c>
      <c r="L12" s="148">
        <v>1.5</v>
      </c>
      <c r="M12" s="148">
        <v>0.5</v>
      </c>
      <c r="N12" s="44">
        <f>SUM(L12:M12)</f>
        <v>2</v>
      </c>
      <c r="O12" s="31" t="s">
        <v>15</v>
      </c>
      <c r="P12" s="122" t="s">
        <v>117</v>
      </c>
    </row>
    <row r="13" spans="1:16" ht="24" customHeight="1" thickBot="1">
      <c r="A13" s="2" t="s">
        <v>11</v>
      </c>
      <c r="B13" s="8" t="s">
        <v>32</v>
      </c>
      <c r="C13" s="17">
        <v>25</v>
      </c>
      <c r="D13" s="14">
        <v>10</v>
      </c>
      <c r="E13" s="17"/>
      <c r="F13" s="14">
        <f t="shared" si="0"/>
        <v>35</v>
      </c>
      <c r="G13" s="14"/>
      <c r="H13" s="14"/>
      <c r="I13" s="14">
        <f t="shared" si="1"/>
        <v>35</v>
      </c>
      <c r="J13" s="42">
        <v>4</v>
      </c>
      <c r="K13" s="234">
        <f>I13/25</f>
        <v>1.4</v>
      </c>
      <c r="L13" s="148">
        <v>1.5</v>
      </c>
      <c r="M13" s="148">
        <v>2.5</v>
      </c>
      <c r="N13" s="44">
        <f>SUM(L13:M13)</f>
        <v>4</v>
      </c>
      <c r="O13" s="7" t="s">
        <v>9</v>
      </c>
      <c r="P13" s="122" t="s">
        <v>117</v>
      </c>
    </row>
    <row r="14" spans="1:16" s="112" customFormat="1" ht="21" customHeight="1" thickBot="1">
      <c r="A14" s="106" t="s">
        <v>12</v>
      </c>
      <c r="B14" s="107" t="s">
        <v>106</v>
      </c>
      <c r="C14" s="108"/>
      <c r="D14" s="108">
        <v>30</v>
      </c>
      <c r="E14" s="109"/>
      <c r="F14" s="108">
        <f t="shared" si="0"/>
        <v>30</v>
      </c>
      <c r="G14" s="108"/>
      <c r="H14" s="108"/>
      <c r="I14" s="108">
        <f t="shared" si="1"/>
        <v>30</v>
      </c>
      <c r="J14" s="110">
        <v>2</v>
      </c>
      <c r="K14" s="236">
        <f>I14/25</f>
        <v>1.2</v>
      </c>
      <c r="L14" s="190">
        <v>1.5</v>
      </c>
      <c r="M14" s="190">
        <v>0.5</v>
      </c>
      <c r="N14" s="191">
        <f aca="true" t="shared" si="2" ref="N14:N22">SUM(L14:M14)</f>
        <v>2</v>
      </c>
      <c r="O14" s="111" t="s">
        <v>15</v>
      </c>
      <c r="P14" s="121" t="s">
        <v>62</v>
      </c>
    </row>
    <row r="15" spans="1:16" s="33" customFormat="1" ht="21.75" customHeight="1" thickBot="1">
      <c r="A15" s="448" t="s">
        <v>13</v>
      </c>
      <c r="B15" s="443" t="s">
        <v>89</v>
      </c>
      <c r="C15" s="71">
        <v>10</v>
      </c>
      <c r="D15" s="71"/>
      <c r="E15" s="71"/>
      <c r="F15" s="71">
        <f t="shared" si="0"/>
        <v>10</v>
      </c>
      <c r="G15" s="79"/>
      <c r="H15" s="71"/>
      <c r="I15" s="71">
        <f t="shared" si="1"/>
        <v>10</v>
      </c>
      <c r="J15" s="429">
        <v>4</v>
      </c>
      <c r="K15" s="433">
        <f>40/25</f>
        <v>1.6</v>
      </c>
      <c r="L15" s="435">
        <v>2</v>
      </c>
      <c r="M15" s="435">
        <v>2</v>
      </c>
      <c r="N15" s="429">
        <f>SUM(L15:M15)</f>
        <v>4</v>
      </c>
      <c r="O15" s="431" t="s">
        <v>9</v>
      </c>
      <c r="P15" s="427" t="s">
        <v>61</v>
      </c>
    </row>
    <row r="16" spans="1:16" s="33" customFormat="1" ht="25.5" customHeight="1" thickBot="1">
      <c r="A16" s="449"/>
      <c r="B16" s="444"/>
      <c r="C16" s="71">
        <v>10</v>
      </c>
      <c r="D16" s="71"/>
      <c r="E16" s="71">
        <v>21</v>
      </c>
      <c r="F16" s="71">
        <f t="shared" si="0"/>
        <v>31</v>
      </c>
      <c r="G16" s="88"/>
      <c r="H16" s="79"/>
      <c r="I16" s="71">
        <f t="shared" si="1"/>
        <v>31</v>
      </c>
      <c r="J16" s="430"/>
      <c r="K16" s="434"/>
      <c r="L16" s="436"/>
      <c r="M16" s="436"/>
      <c r="N16" s="430"/>
      <c r="O16" s="432"/>
      <c r="P16" s="428"/>
    </row>
    <row r="17" spans="1:16" s="33" customFormat="1" ht="27.75" customHeight="1" thickBot="1">
      <c r="A17" s="322" t="s">
        <v>14</v>
      </c>
      <c r="B17" s="62" t="s">
        <v>95</v>
      </c>
      <c r="C17" s="65">
        <v>10</v>
      </c>
      <c r="D17" s="65"/>
      <c r="E17" s="65">
        <v>15</v>
      </c>
      <c r="F17" s="65">
        <f t="shared" si="0"/>
        <v>25</v>
      </c>
      <c r="G17" s="65"/>
      <c r="H17" s="65"/>
      <c r="I17" s="65">
        <f t="shared" si="1"/>
        <v>25</v>
      </c>
      <c r="J17" s="102">
        <v>2</v>
      </c>
      <c r="K17" s="241">
        <f aca="true" t="shared" si="3" ref="K17:K23">I17/25</f>
        <v>1</v>
      </c>
      <c r="L17" s="192">
        <v>1</v>
      </c>
      <c r="M17" s="192">
        <v>1</v>
      </c>
      <c r="N17" s="102">
        <f>SUM(L17:M17)</f>
        <v>2</v>
      </c>
      <c r="O17" s="61" t="s">
        <v>9</v>
      </c>
      <c r="P17" s="136" t="s">
        <v>56</v>
      </c>
    </row>
    <row r="18" spans="1:16" ht="31.5" customHeight="1" thickBot="1">
      <c r="A18" s="86" t="s">
        <v>45</v>
      </c>
      <c r="B18" s="68" t="s">
        <v>104</v>
      </c>
      <c r="C18" s="73"/>
      <c r="D18" s="70"/>
      <c r="E18" s="73">
        <v>12</v>
      </c>
      <c r="F18" s="71">
        <f t="shared" si="0"/>
        <v>12</v>
      </c>
      <c r="G18" s="75"/>
      <c r="H18" s="75"/>
      <c r="I18" s="71">
        <f t="shared" si="1"/>
        <v>12</v>
      </c>
      <c r="J18" s="76">
        <v>1</v>
      </c>
      <c r="K18" s="235">
        <f t="shared" si="3"/>
        <v>0.48</v>
      </c>
      <c r="L18" s="189">
        <v>0.5</v>
      </c>
      <c r="M18" s="189">
        <v>0.5</v>
      </c>
      <c r="N18" s="87">
        <f t="shared" si="2"/>
        <v>1</v>
      </c>
      <c r="O18" s="83" t="s">
        <v>15</v>
      </c>
      <c r="P18" s="120" t="s">
        <v>61</v>
      </c>
    </row>
    <row r="19" spans="1:16" s="67" customFormat="1" ht="28.5" customHeight="1" thickBot="1">
      <c r="A19" s="61" t="s">
        <v>63</v>
      </c>
      <c r="B19" s="62" t="s">
        <v>92</v>
      </c>
      <c r="C19" s="66"/>
      <c r="D19" s="66"/>
      <c r="E19" s="66">
        <v>20</v>
      </c>
      <c r="F19" s="65">
        <f t="shared" si="0"/>
        <v>20</v>
      </c>
      <c r="G19" s="65"/>
      <c r="H19" s="65"/>
      <c r="I19" s="65">
        <f t="shared" si="1"/>
        <v>20</v>
      </c>
      <c r="J19" s="102">
        <v>2</v>
      </c>
      <c r="K19" s="237">
        <f t="shared" si="3"/>
        <v>0.8</v>
      </c>
      <c r="L19" s="192">
        <v>1</v>
      </c>
      <c r="M19" s="192">
        <v>1</v>
      </c>
      <c r="N19" s="193">
        <f t="shared" si="2"/>
        <v>2</v>
      </c>
      <c r="O19" s="103" t="s">
        <v>15</v>
      </c>
      <c r="P19" s="136" t="s">
        <v>56</v>
      </c>
    </row>
    <row r="20" spans="1:16" ht="32.25" customHeight="1" thickBot="1">
      <c r="A20" s="140" t="s">
        <v>64</v>
      </c>
      <c r="B20" s="43" t="s">
        <v>54</v>
      </c>
      <c r="C20" s="18"/>
      <c r="D20" s="15"/>
      <c r="E20" s="27">
        <v>20</v>
      </c>
      <c r="F20" s="34">
        <f t="shared" si="0"/>
        <v>20</v>
      </c>
      <c r="G20" s="35"/>
      <c r="H20" s="35"/>
      <c r="I20" s="141">
        <f t="shared" si="1"/>
        <v>20</v>
      </c>
      <c r="J20" s="142">
        <v>3</v>
      </c>
      <c r="K20" s="238">
        <f t="shared" si="3"/>
        <v>0.8</v>
      </c>
      <c r="L20" s="148">
        <v>1</v>
      </c>
      <c r="M20" s="148">
        <v>3</v>
      </c>
      <c r="N20" s="44">
        <f t="shared" si="2"/>
        <v>4</v>
      </c>
      <c r="O20" s="26" t="s">
        <v>15</v>
      </c>
      <c r="P20" s="122" t="s">
        <v>117</v>
      </c>
    </row>
    <row r="21" spans="1:16" ht="32.25" customHeight="1" thickBot="1">
      <c r="A21" s="140" t="s">
        <v>65</v>
      </c>
      <c r="B21" s="8" t="s">
        <v>47</v>
      </c>
      <c r="C21" s="14">
        <v>15</v>
      </c>
      <c r="D21" s="17"/>
      <c r="E21" s="17"/>
      <c r="F21" s="14">
        <f t="shared" si="0"/>
        <v>15</v>
      </c>
      <c r="G21" s="16"/>
      <c r="H21" s="14"/>
      <c r="I21" s="14">
        <f t="shared" si="1"/>
        <v>15</v>
      </c>
      <c r="J21" s="41">
        <v>1</v>
      </c>
      <c r="K21" s="238">
        <f t="shared" si="3"/>
        <v>0.6</v>
      </c>
      <c r="L21" s="148">
        <v>0.5</v>
      </c>
      <c r="M21" s="148">
        <v>0.5</v>
      </c>
      <c r="N21" s="44">
        <f t="shared" si="2"/>
        <v>1</v>
      </c>
      <c r="O21" s="31" t="s">
        <v>15</v>
      </c>
      <c r="P21" s="122" t="s">
        <v>117</v>
      </c>
    </row>
    <row r="22" spans="1:16" s="130" customFormat="1" ht="30.75" customHeight="1" thickBot="1">
      <c r="A22" s="318" t="s">
        <v>66</v>
      </c>
      <c r="B22" s="68" t="s">
        <v>107</v>
      </c>
      <c r="C22" s="69"/>
      <c r="D22" s="70"/>
      <c r="E22" s="69">
        <v>20</v>
      </c>
      <c r="F22" s="71">
        <f t="shared" si="0"/>
        <v>20</v>
      </c>
      <c r="G22" s="72"/>
      <c r="H22" s="72"/>
      <c r="I22" s="71">
        <f t="shared" si="1"/>
        <v>20</v>
      </c>
      <c r="J22" s="73">
        <v>3</v>
      </c>
      <c r="K22" s="235">
        <f t="shared" si="3"/>
        <v>0.8</v>
      </c>
      <c r="L22" s="189">
        <v>1</v>
      </c>
      <c r="M22" s="189">
        <v>2</v>
      </c>
      <c r="N22" s="87">
        <f t="shared" si="2"/>
        <v>3</v>
      </c>
      <c r="O22" s="83" t="s">
        <v>15</v>
      </c>
      <c r="P22" s="120" t="s">
        <v>61</v>
      </c>
    </row>
    <row r="23" spans="1:16" ht="16.5" customHeight="1" thickBot="1">
      <c r="A23" s="370" t="s">
        <v>3</v>
      </c>
      <c r="B23" s="371"/>
      <c r="C23" s="129">
        <f aca="true" t="shared" si="4" ref="C23:J23">SUM(C10:C22)</f>
        <v>150</v>
      </c>
      <c r="D23" s="129">
        <f t="shared" si="4"/>
        <v>50</v>
      </c>
      <c r="E23" s="129">
        <f t="shared" si="4"/>
        <v>108</v>
      </c>
      <c r="F23" s="129">
        <f t="shared" si="4"/>
        <v>308</v>
      </c>
      <c r="G23" s="129">
        <f t="shared" si="4"/>
        <v>0</v>
      </c>
      <c r="H23" s="129">
        <f t="shared" si="4"/>
        <v>0</v>
      </c>
      <c r="I23" s="129">
        <f t="shared" si="4"/>
        <v>308</v>
      </c>
      <c r="J23" s="129">
        <f t="shared" si="4"/>
        <v>28</v>
      </c>
      <c r="K23" s="239">
        <f t="shared" si="3"/>
        <v>12.32</v>
      </c>
      <c r="L23" s="187">
        <f>SUM(L10:L22)</f>
        <v>14.5</v>
      </c>
      <c r="M23" s="187">
        <f>SUM(M10:M22)</f>
        <v>15.5</v>
      </c>
      <c r="N23" s="188">
        <f>SUM(L23:M23)</f>
        <v>30</v>
      </c>
      <c r="O23" s="129" t="s">
        <v>44</v>
      </c>
      <c r="P23" s="135"/>
    </row>
    <row r="24" spans="1:15" ht="19.5" customHeight="1">
      <c r="A24" s="10"/>
      <c r="B24" s="10" t="s">
        <v>23</v>
      </c>
      <c r="C24" s="392">
        <v>4</v>
      </c>
      <c r="D24" s="393"/>
      <c r="E24" s="394"/>
      <c r="F24" s="10"/>
      <c r="G24" s="10"/>
      <c r="H24" s="10"/>
      <c r="I24" s="10"/>
      <c r="J24" s="51"/>
      <c r="K24" s="51"/>
      <c r="L24" s="51"/>
      <c r="M24" s="51"/>
      <c r="N24" s="51"/>
      <c r="O24" s="11"/>
    </row>
    <row r="25" spans="1:15" ht="17.25" customHeight="1" thickBot="1">
      <c r="A25" s="9"/>
      <c r="B25" s="12" t="s">
        <v>24</v>
      </c>
      <c r="C25" s="395">
        <v>2</v>
      </c>
      <c r="D25" s="396"/>
      <c r="E25" s="397"/>
      <c r="F25" s="12"/>
      <c r="G25" s="12"/>
      <c r="H25" s="12"/>
      <c r="I25" s="12"/>
      <c r="J25" s="52"/>
      <c r="K25" s="181"/>
      <c r="L25" s="181"/>
      <c r="M25" s="181"/>
      <c r="N25" s="181"/>
      <c r="O25" s="13"/>
    </row>
    <row r="26" spans="1:15" ht="18" customHeight="1" thickBot="1">
      <c r="A26" s="364" t="s">
        <v>125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6"/>
    </row>
    <row r="27" spans="1:16" ht="24" customHeight="1" thickBot="1">
      <c r="A27" s="21"/>
      <c r="B27" s="22"/>
      <c r="C27" s="383" t="s">
        <v>22</v>
      </c>
      <c r="D27" s="384"/>
      <c r="E27" s="384"/>
      <c r="F27" s="384"/>
      <c r="G27" s="384"/>
      <c r="H27" s="384"/>
      <c r="I27" s="385"/>
      <c r="J27" s="53"/>
      <c r="K27" s="53"/>
      <c r="L27" s="53"/>
      <c r="M27" s="53"/>
      <c r="N27" s="53"/>
      <c r="O27" s="13"/>
      <c r="P27" s="230"/>
    </row>
    <row r="28" spans="1:16" ht="26.25" customHeight="1">
      <c r="A28" s="4"/>
      <c r="B28" s="5"/>
      <c r="C28" s="445" t="s">
        <v>1</v>
      </c>
      <c r="D28" s="446"/>
      <c r="E28" s="447"/>
      <c r="F28" s="386" t="s">
        <v>21</v>
      </c>
      <c r="G28" s="14"/>
      <c r="H28" s="14"/>
      <c r="I28" s="14"/>
      <c r="J28" s="372" t="s">
        <v>4</v>
      </c>
      <c r="K28" s="367" t="s">
        <v>79</v>
      </c>
      <c r="L28" s="367" t="s">
        <v>78</v>
      </c>
      <c r="M28" s="367" t="s">
        <v>80</v>
      </c>
      <c r="N28" s="184"/>
      <c r="O28" s="386" t="s">
        <v>18</v>
      </c>
      <c r="P28" s="378" t="s">
        <v>28</v>
      </c>
    </row>
    <row r="29" spans="1:16" s="33" customFormat="1" ht="27" customHeight="1" thickBot="1">
      <c r="A29" s="341" t="s">
        <v>0</v>
      </c>
      <c r="B29" s="341" t="s">
        <v>30</v>
      </c>
      <c r="C29" s="424" t="s">
        <v>2</v>
      </c>
      <c r="D29" s="425"/>
      <c r="E29" s="426"/>
      <c r="F29" s="387"/>
      <c r="G29" s="28" t="s">
        <v>35</v>
      </c>
      <c r="H29" s="28" t="s">
        <v>60</v>
      </c>
      <c r="I29" s="28" t="s">
        <v>37</v>
      </c>
      <c r="J29" s="373"/>
      <c r="K29" s="368"/>
      <c r="L29" s="368"/>
      <c r="M29" s="368"/>
      <c r="N29" s="185" t="s">
        <v>81</v>
      </c>
      <c r="O29" s="387"/>
      <c r="P29" s="379"/>
    </row>
    <row r="30" spans="1:16" s="33" customFormat="1" ht="17.25" customHeight="1" thickBot="1">
      <c r="A30" s="342"/>
      <c r="B30" s="342"/>
      <c r="C30" s="30" t="s">
        <v>5</v>
      </c>
      <c r="D30" s="30" t="s">
        <v>6</v>
      </c>
      <c r="E30" s="30" t="s">
        <v>7</v>
      </c>
      <c r="F30" s="388"/>
      <c r="G30" s="15"/>
      <c r="H30" s="15"/>
      <c r="I30" s="15"/>
      <c r="J30" s="374"/>
      <c r="K30" s="369"/>
      <c r="L30" s="369"/>
      <c r="M30" s="369"/>
      <c r="N30" s="178"/>
      <c r="O30" s="388"/>
      <c r="P30" s="380"/>
    </row>
    <row r="31" spans="1:16" s="33" customFormat="1" ht="21.75" customHeight="1" thickBot="1">
      <c r="A31" s="2" t="s">
        <v>8</v>
      </c>
      <c r="B31" s="59" t="s">
        <v>55</v>
      </c>
      <c r="C31" s="14">
        <v>30</v>
      </c>
      <c r="D31" s="14"/>
      <c r="E31" s="17"/>
      <c r="F31" s="14">
        <f aca="true" t="shared" si="5" ref="F31:F45">SUM(C31:E31)</f>
        <v>30</v>
      </c>
      <c r="G31" s="14"/>
      <c r="H31" s="14"/>
      <c r="I31" s="14">
        <f aca="true" t="shared" si="6" ref="I31:I46">SUM(F31:H31)</f>
        <v>30</v>
      </c>
      <c r="J31" s="42">
        <v>2</v>
      </c>
      <c r="K31" s="240">
        <f aca="true" t="shared" si="7" ref="K31:K46">I31/25</f>
        <v>1.2</v>
      </c>
      <c r="L31" s="148">
        <v>1.5</v>
      </c>
      <c r="M31" s="148">
        <v>0.5</v>
      </c>
      <c r="N31" s="42">
        <f aca="true" t="shared" si="8" ref="N31:N45">SUM(L31:M31)</f>
        <v>2</v>
      </c>
      <c r="O31" s="31" t="s">
        <v>15</v>
      </c>
      <c r="P31" s="122" t="s">
        <v>117</v>
      </c>
    </row>
    <row r="32" spans="1:16" s="67" customFormat="1" ht="21.75" customHeight="1" thickBot="1">
      <c r="A32" s="2" t="s">
        <v>10</v>
      </c>
      <c r="B32" s="25" t="s">
        <v>51</v>
      </c>
      <c r="C32" s="16">
        <v>30</v>
      </c>
      <c r="D32" s="128"/>
      <c r="E32" s="16"/>
      <c r="F32" s="14">
        <f t="shared" si="5"/>
        <v>30</v>
      </c>
      <c r="G32" s="14"/>
      <c r="H32" s="14"/>
      <c r="I32" s="14">
        <f t="shared" si="6"/>
        <v>30</v>
      </c>
      <c r="J32" s="42">
        <v>2</v>
      </c>
      <c r="K32" s="240">
        <f t="shared" si="7"/>
        <v>1.2</v>
      </c>
      <c r="L32" s="148">
        <v>1.5</v>
      </c>
      <c r="M32" s="148">
        <v>0.5</v>
      </c>
      <c r="N32" s="42">
        <f t="shared" si="8"/>
        <v>2</v>
      </c>
      <c r="O32" s="31" t="s">
        <v>15</v>
      </c>
      <c r="P32" s="122" t="s">
        <v>117</v>
      </c>
    </row>
    <row r="33" spans="1:16" ht="22.5" customHeight="1" thickBot="1">
      <c r="A33" s="2" t="s">
        <v>19</v>
      </c>
      <c r="B33" s="3" t="s">
        <v>33</v>
      </c>
      <c r="C33" s="14">
        <v>15</v>
      </c>
      <c r="D33" s="14"/>
      <c r="E33" s="17"/>
      <c r="F33" s="14">
        <f t="shared" si="5"/>
        <v>15</v>
      </c>
      <c r="G33" s="14"/>
      <c r="H33" s="14"/>
      <c r="I33" s="14">
        <f t="shared" si="6"/>
        <v>15</v>
      </c>
      <c r="J33" s="42">
        <v>1</v>
      </c>
      <c r="K33" s="240">
        <f t="shared" si="7"/>
        <v>0.6</v>
      </c>
      <c r="L33" s="148">
        <v>0.5</v>
      </c>
      <c r="M33" s="148">
        <v>0.5</v>
      </c>
      <c r="N33" s="42">
        <f t="shared" si="8"/>
        <v>1</v>
      </c>
      <c r="O33" s="31" t="s">
        <v>15</v>
      </c>
      <c r="P33" s="122" t="s">
        <v>117</v>
      </c>
    </row>
    <row r="34" spans="1:16" ht="19.5" customHeight="1" thickBot="1">
      <c r="A34" s="106" t="s">
        <v>11</v>
      </c>
      <c r="B34" s="107" t="s">
        <v>93</v>
      </c>
      <c r="C34" s="108"/>
      <c r="D34" s="108">
        <v>30</v>
      </c>
      <c r="E34" s="109"/>
      <c r="F34" s="108">
        <f t="shared" si="5"/>
        <v>30</v>
      </c>
      <c r="G34" s="108"/>
      <c r="H34" s="108"/>
      <c r="I34" s="108">
        <f t="shared" si="6"/>
        <v>30</v>
      </c>
      <c r="J34" s="191">
        <v>2</v>
      </c>
      <c r="K34" s="236">
        <f t="shared" si="7"/>
        <v>1.2</v>
      </c>
      <c r="L34" s="190">
        <v>1.5</v>
      </c>
      <c r="M34" s="190">
        <v>0.5</v>
      </c>
      <c r="N34" s="191">
        <f t="shared" si="8"/>
        <v>2</v>
      </c>
      <c r="O34" s="111" t="s">
        <v>15</v>
      </c>
      <c r="P34" s="121" t="s">
        <v>62</v>
      </c>
    </row>
    <row r="35" spans="1:16" ht="34.5" customHeight="1" thickBot="1">
      <c r="A35" s="7" t="s">
        <v>16</v>
      </c>
      <c r="B35" s="25" t="s">
        <v>127</v>
      </c>
      <c r="C35" s="16">
        <v>10</v>
      </c>
      <c r="D35" s="16"/>
      <c r="E35" s="315">
        <v>6</v>
      </c>
      <c r="F35" s="123">
        <f>SUM(C35:E35)</f>
        <v>16</v>
      </c>
      <c r="G35" s="126"/>
      <c r="H35" s="126"/>
      <c r="I35" s="126">
        <f>SUM(F35:H35)</f>
        <v>16</v>
      </c>
      <c r="J35" s="261">
        <v>1</v>
      </c>
      <c r="K35" s="335">
        <f>I35/25</f>
        <v>0.64</v>
      </c>
      <c r="L35" s="214">
        <v>0.5</v>
      </c>
      <c r="M35" s="214">
        <v>0.5</v>
      </c>
      <c r="N35" s="126">
        <f>SUM(L35:M35)</f>
        <v>1</v>
      </c>
      <c r="O35" s="26" t="s">
        <v>15</v>
      </c>
      <c r="P35" s="302" t="s">
        <v>117</v>
      </c>
    </row>
    <row r="36" spans="1:16" ht="31.5" customHeight="1" thickBot="1">
      <c r="A36" s="61" t="s">
        <v>12</v>
      </c>
      <c r="B36" s="101" t="s">
        <v>94</v>
      </c>
      <c r="C36" s="65">
        <v>20</v>
      </c>
      <c r="D36" s="65"/>
      <c r="E36" s="65">
        <v>20</v>
      </c>
      <c r="F36" s="65">
        <f t="shared" si="5"/>
        <v>40</v>
      </c>
      <c r="G36" s="65"/>
      <c r="H36" s="65"/>
      <c r="I36" s="65">
        <f t="shared" si="6"/>
        <v>40</v>
      </c>
      <c r="J36" s="102">
        <v>5</v>
      </c>
      <c r="K36" s="241">
        <f t="shared" si="7"/>
        <v>1.6</v>
      </c>
      <c r="L36" s="192">
        <v>2</v>
      </c>
      <c r="M36" s="192">
        <v>3</v>
      </c>
      <c r="N36" s="102">
        <f t="shared" si="8"/>
        <v>5</v>
      </c>
      <c r="O36" s="61" t="s">
        <v>9</v>
      </c>
      <c r="P36" s="136" t="s">
        <v>56</v>
      </c>
    </row>
    <row r="37" spans="1:16" s="33" customFormat="1" ht="31.5" customHeight="1" thickBot="1">
      <c r="A37" s="77" t="s">
        <v>13</v>
      </c>
      <c r="B37" s="68" t="s">
        <v>96</v>
      </c>
      <c r="C37" s="73"/>
      <c r="D37" s="70"/>
      <c r="E37" s="73">
        <v>16</v>
      </c>
      <c r="F37" s="73">
        <f t="shared" si="5"/>
        <v>16</v>
      </c>
      <c r="G37" s="75"/>
      <c r="H37" s="75"/>
      <c r="I37" s="78">
        <f t="shared" si="6"/>
        <v>16</v>
      </c>
      <c r="J37" s="78">
        <v>1</v>
      </c>
      <c r="K37" s="242">
        <f t="shared" si="7"/>
        <v>0.64</v>
      </c>
      <c r="L37" s="198">
        <v>0.5</v>
      </c>
      <c r="M37" s="198">
        <v>0.5</v>
      </c>
      <c r="N37" s="80">
        <f t="shared" si="8"/>
        <v>1</v>
      </c>
      <c r="O37" s="83" t="s">
        <v>15</v>
      </c>
      <c r="P37" s="120" t="s">
        <v>61</v>
      </c>
    </row>
    <row r="38" spans="1:16" s="119" customFormat="1" ht="33" customHeight="1" thickBot="1">
      <c r="A38" s="86" t="s">
        <v>14</v>
      </c>
      <c r="B38" s="68" t="s">
        <v>101</v>
      </c>
      <c r="C38" s="71"/>
      <c r="D38" s="71"/>
      <c r="E38" s="87">
        <v>16</v>
      </c>
      <c r="F38" s="71">
        <f t="shared" si="5"/>
        <v>16</v>
      </c>
      <c r="G38" s="87"/>
      <c r="H38" s="87"/>
      <c r="I38" s="71">
        <f t="shared" si="6"/>
        <v>16</v>
      </c>
      <c r="J38" s="80">
        <v>1</v>
      </c>
      <c r="K38" s="242">
        <f t="shared" si="7"/>
        <v>0.64</v>
      </c>
      <c r="L38" s="197">
        <v>0.5</v>
      </c>
      <c r="M38" s="197">
        <v>0.5</v>
      </c>
      <c r="N38" s="80">
        <f t="shared" si="8"/>
        <v>1</v>
      </c>
      <c r="O38" s="83" t="s">
        <v>15</v>
      </c>
      <c r="P38" s="120" t="s">
        <v>61</v>
      </c>
    </row>
    <row r="39" spans="1:16" s="119" customFormat="1" ht="33" customHeight="1" thickBot="1">
      <c r="A39" s="318" t="s">
        <v>45</v>
      </c>
      <c r="B39" s="68" t="s">
        <v>46</v>
      </c>
      <c r="C39" s="71">
        <v>10</v>
      </c>
      <c r="D39" s="71">
        <v>16</v>
      </c>
      <c r="E39" s="118"/>
      <c r="F39" s="71">
        <f t="shared" si="5"/>
        <v>26</v>
      </c>
      <c r="G39" s="79"/>
      <c r="H39" s="71"/>
      <c r="I39" s="71">
        <f t="shared" si="6"/>
        <v>26</v>
      </c>
      <c r="J39" s="80">
        <v>2</v>
      </c>
      <c r="K39" s="319">
        <f t="shared" si="7"/>
        <v>1.04</v>
      </c>
      <c r="L39" s="189">
        <v>1</v>
      </c>
      <c r="M39" s="189">
        <v>1</v>
      </c>
      <c r="N39" s="87">
        <f t="shared" si="8"/>
        <v>2</v>
      </c>
      <c r="O39" s="83" t="s">
        <v>15</v>
      </c>
      <c r="P39" s="120" t="s">
        <v>61</v>
      </c>
    </row>
    <row r="40" spans="1:16" s="24" customFormat="1" ht="33.75" customHeight="1" thickBot="1">
      <c r="A40" s="2" t="s">
        <v>63</v>
      </c>
      <c r="B40" s="25" t="s">
        <v>43</v>
      </c>
      <c r="C40" s="16">
        <v>8</v>
      </c>
      <c r="D40" s="16"/>
      <c r="E40" s="16">
        <v>12</v>
      </c>
      <c r="F40" s="14">
        <f>SUM(C40:E40)</f>
        <v>20</v>
      </c>
      <c r="G40" s="14"/>
      <c r="H40" s="14"/>
      <c r="I40" s="314">
        <f t="shared" si="6"/>
        <v>20</v>
      </c>
      <c r="J40" s="55">
        <v>3</v>
      </c>
      <c r="K40" s="320">
        <f t="shared" si="7"/>
        <v>0.8</v>
      </c>
      <c r="L40" s="321">
        <v>1</v>
      </c>
      <c r="M40" s="321">
        <v>2</v>
      </c>
      <c r="N40" s="126">
        <f t="shared" si="8"/>
        <v>3</v>
      </c>
      <c r="O40" s="2" t="s">
        <v>9</v>
      </c>
      <c r="P40" s="122" t="s">
        <v>117</v>
      </c>
    </row>
    <row r="41" spans="1:16" s="24" customFormat="1" ht="33.75" customHeight="1" thickBot="1">
      <c r="A41" s="318" t="s">
        <v>64</v>
      </c>
      <c r="B41" s="68" t="s">
        <v>88</v>
      </c>
      <c r="C41" s="73"/>
      <c r="D41" s="70"/>
      <c r="E41" s="73">
        <v>15</v>
      </c>
      <c r="F41" s="71">
        <f>SUM(C41:E41)</f>
        <v>15</v>
      </c>
      <c r="G41" s="80"/>
      <c r="H41" s="82"/>
      <c r="I41" s="79">
        <f>SUM(F41:H41)</f>
        <v>15</v>
      </c>
      <c r="J41" s="73">
        <v>1</v>
      </c>
      <c r="K41" s="242">
        <f t="shared" si="7"/>
        <v>0.6</v>
      </c>
      <c r="L41" s="197">
        <v>0.5</v>
      </c>
      <c r="M41" s="197">
        <v>0.5</v>
      </c>
      <c r="N41" s="80">
        <f t="shared" si="8"/>
        <v>1</v>
      </c>
      <c r="O41" s="83" t="s">
        <v>15</v>
      </c>
      <c r="P41" s="120" t="s">
        <v>61</v>
      </c>
    </row>
    <row r="42" spans="1:16" s="24" customFormat="1" ht="22.5" customHeight="1" thickBot="1">
      <c r="A42" s="2" t="s">
        <v>65</v>
      </c>
      <c r="B42" s="313" t="s">
        <v>122</v>
      </c>
      <c r="C42" s="16">
        <v>15</v>
      </c>
      <c r="D42" s="16"/>
      <c r="E42" s="16"/>
      <c r="F42" s="314">
        <f>SUM(C42:E42)</f>
        <v>15</v>
      </c>
      <c r="G42" s="311"/>
      <c r="H42" s="311"/>
      <c r="I42" s="315">
        <f>SUM(F42:H42)</f>
        <v>15</v>
      </c>
      <c r="J42" s="56">
        <v>1</v>
      </c>
      <c r="K42" s="316">
        <v>0.5</v>
      </c>
      <c r="L42" s="317">
        <v>0.5</v>
      </c>
      <c r="M42" s="317">
        <v>0.5</v>
      </c>
      <c r="N42" s="177">
        <f>SUM(L42:M42)</f>
        <v>1</v>
      </c>
      <c r="O42" s="31" t="s">
        <v>15</v>
      </c>
      <c r="P42" s="122" t="s">
        <v>117</v>
      </c>
    </row>
    <row r="43" spans="1:16" s="24" customFormat="1" ht="24" customHeight="1" thickBot="1">
      <c r="A43" s="2" t="s">
        <v>66</v>
      </c>
      <c r="B43" s="313" t="s">
        <v>123</v>
      </c>
      <c r="C43" s="16">
        <v>15</v>
      </c>
      <c r="D43" s="16"/>
      <c r="E43" s="16"/>
      <c r="F43" s="314">
        <f>SUM(C43:E43)</f>
        <v>15</v>
      </c>
      <c r="G43" s="14"/>
      <c r="H43" s="14"/>
      <c r="I43" s="315">
        <f>SUM(F43:H43)</f>
        <v>15</v>
      </c>
      <c r="J43" s="55">
        <v>1</v>
      </c>
      <c r="K43" s="316">
        <v>0.5</v>
      </c>
      <c r="L43" s="317">
        <v>0.5</v>
      </c>
      <c r="M43" s="317">
        <v>0.5</v>
      </c>
      <c r="N43" s="177">
        <f>SUM(L43:M43)</f>
        <v>1</v>
      </c>
      <c r="O43" s="31" t="s">
        <v>15</v>
      </c>
      <c r="P43" s="122" t="s">
        <v>117</v>
      </c>
    </row>
    <row r="44" spans="1:16" s="24" customFormat="1" ht="35.25" customHeight="1" thickBot="1">
      <c r="A44" s="2" t="s">
        <v>67</v>
      </c>
      <c r="B44" s="25" t="s">
        <v>53</v>
      </c>
      <c r="C44" s="20">
        <v>8</v>
      </c>
      <c r="D44" s="20">
        <v>12</v>
      </c>
      <c r="E44" s="20"/>
      <c r="F44" s="123">
        <f>SUM(C44:E44)</f>
        <v>20</v>
      </c>
      <c r="G44" s="16"/>
      <c r="H44" s="16"/>
      <c r="I44" s="126">
        <f>SUM(F44:H44)</f>
        <v>20</v>
      </c>
      <c r="J44" s="34">
        <v>3</v>
      </c>
      <c r="K44" s="240">
        <f>I44/25</f>
        <v>0.8</v>
      </c>
      <c r="L44" s="199">
        <v>1</v>
      </c>
      <c r="M44" s="199">
        <v>2</v>
      </c>
      <c r="N44" s="42">
        <f>SUM(L44:M44)</f>
        <v>3</v>
      </c>
      <c r="O44" s="26" t="s">
        <v>15</v>
      </c>
      <c r="P44" s="122" t="s">
        <v>117</v>
      </c>
    </row>
    <row r="45" spans="1:16" s="157" customFormat="1" ht="46.5" customHeight="1" thickBot="1">
      <c r="A45" s="158">
        <v>15</v>
      </c>
      <c r="B45" s="159" t="s">
        <v>103</v>
      </c>
      <c r="C45" s="160"/>
      <c r="D45" s="160"/>
      <c r="E45" s="160"/>
      <c r="F45" s="161">
        <f t="shared" si="5"/>
        <v>0</v>
      </c>
      <c r="G45" s="161"/>
      <c r="H45" s="161">
        <v>40</v>
      </c>
      <c r="I45" s="161">
        <f t="shared" si="6"/>
        <v>40</v>
      </c>
      <c r="J45" s="162">
        <v>2</v>
      </c>
      <c r="K45" s="244">
        <f t="shared" si="7"/>
        <v>1.6</v>
      </c>
      <c r="L45" s="201">
        <v>2</v>
      </c>
      <c r="M45" s="201">
        <v>0</v>
      </c>
      <c r="N45" s="194">
        <f t="shared" si="8"/>
        <v>2</v>
      </c>
      <c r="O45" s="163" t="s">
        <v>15</v>
      </c>
      <c r="P45" s="156" t="s">
        <v>58</v>
      </c>
    </row>
    <row r="46" spans="1:16" ht="33.75" customHeight="1" thickBot="1">
      <c r="A46" s="164">
        <v>16</v>
      </c>
      <c r="B46" s="159" t="s">
        <v>110</v>
      </c>
      <c r="C46" s="161"/>
      <c r="D46" s="161"/>
      <c r="E46" s="161"/>
      <c r="F46" s="161">
        <f>SUM(C46:E46)</f>
        <v>0</v>
      </c>
      <c r="G46" s="161"/>
      <c r="H46" s="161">
        <v>40</v>
      </c>
      <c r="I46" s="161">
        <f t="shared" si="6"/>
        <v>40</v>
      </c>
      <c r="J46" s="162">
        <v>2</v>
      </c>
      <c r="K46" s="244">
        <f t="shared" si="7"/>
        <v>1.6</v>
      </c>
      <c r="L46" s="201">
        <v>2</v>
      </c>
      <c r="M46" s="201">
        <v>0</v>
      </c>
      <c r="N46" s="194">
        <v>2</v>
      </c>
      <c r="O46" s="163" t="s">
        <v>15</v>
      </c>
      <c r="P46" s="156" t="s">
        <v>58</v>
      </c>
    </row>
    <row r="47" spans="1:16" ht="18" customHeight="1" thickBot="1">
      <c r="A47" s="370" t="s">
        <v>3</v>
      </c>
      <c r="B47" s="371"/>
      <c r="C47" s="129">
        <f>SUM(C31:C46)</f>
        <v>161</v>
      </c>
      <c r="D47" s="129">
        <f>SUM(D31:D46)</f>
        <v>58</v>
      </c>
      <c r="E47" s="129">
        <f>SUM(E31:E46)</f>
        <v>85</v>
      </c>
      <c r="F47" s="129">
        <f>SUM(F31:F46)</f>
        <v>304</v>
      </c>
      <c r="G47" s="129">
        <f aca="true" t="shared" si="9" ref="G47:M47">SUM(G31:G46)</f>
        <v>0</v>
      </c>
      <c r="H47" s="129">
        <f t="shared" si="9"/>
        <v>80</v>
      </c>
      <c r="I47" s="129">
        <f t="shared" si="9"/>
        <v>384</v>
      </c>
      <c r="J47" s="129">
        <f>SUM(J31:J46)</f>
        <v>30</v>
      </c>
      <c r="K47" s="245">
        <f t="shared" si="9"/>
        <v>15.159999999999998</v>
      </c>
      <c r="L47" s="186">
        <f t="shared" si="9"/>
        <v>17</v>
      </c>
      <c r="M47" s="186">
        <f t="shared" si="9"/>
        <v>13</v>
      </c>
      <c r="N47" s="188">
        <f>SUM(L47:M47)</f>
        <v>30</v>
      </c>
      <c r="O47" s="129" t="s">
        <v>75</v>
      </c>
      <c r="P47" s="137"/>
    </row>
    <row r="48" spans="1:15" ht="19.5" customHeight="1" thickBot="1">
      <c r="A48" s="364" t="s">
        <v>125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6"/>
    </row>
    <row r="49" spans="1:16" s="67" customFormat="1" ht="30.75" customHeight="1" thickBot="1">
      <c r="A49" s="421" t="s">
        <v>108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3"/>
      <c r="P49" s="134"/>
    </row>
    <row r="50" spans="1:16" s="33" customFormat="1" ht="30.75" customHeight="1" thickBot="1">
      <c r="A50" s="1"/>
      <c r="B50" s="217"/>
      <c r="C50" s="383" t="s">
        <v>25</v>
      </c>
      <c r="D50" s="384"/>
      <c r="E50" s="384"/>
      <c r="F50" s="384"/>
      <c r="G50" s="384"/>
      <c r="H50" s="384"/>
      <c r="I50" s="385"/>
      <c r="J50" s="54"/>
      <c r="K50" s="54"/>
      <c r="L50" s="54"/>
      <c r="M50" s="54"/>
      <c r="N50" s="54"/>
      <c r="O50" s="231"/>
      <c r="P50" s="232"/>
    </row>
    <row r="51" spans="1:16" s="33" customFormat="1" ht="18" customHeight="1">
      <c r="A51" s="4"/>
      <c r="B51" s="5"/>
      <c r="C51" s="445" t="s">
        <v>1</v>
      </c>
      <c r="D51" s="446"/>
      <c r="E51" s="447"/>
      <c r="F51" s="386" t="s">
        <v>21</v>
      </c>
      <c r="G51" s="14"/>
      <c r="H51" s="14"/>
      <c r="I51" s="14"/>
      <c r="J51" s="372" t="s">
        <v>4</v>
      </c>
      <c r="K51" s="367" t="s">
        <v>79</v>
      </c>
      <c r="L51" s="367" t="s">
        <v>78</v>
      </c>
      <c r="M51" s="367" t="s">
        <v>80</v>
      </c>
      <c r="N51" s="184"/>
      <c r="O51" s="386" t="s">
        <v>18</v>
      </c>
      <c r="P51" s="389" t="s">
        <v>28</v>
      </c>
    </row>
    <row r="52" spans="1:16" s="33" customFormat="1" ht="29.25" customHeight="1" thickBot="1">
      <c r="A52" s="341" t="s">
        <v>0</v>
      </c>
      <c r="B52" s="341" t="s">
        <v>30</v>
      </c>
      <c r="C52" s="424" t="s">
        <v>2</v>
      </c>
      <c r="D52" s="425"/>
      <c r="E52" s="426"/>
      <c r="F52" s="387"/>
      <c r="G52" s="28" t="s">
        <v>35</v>
      </c>
      <c r="H52" s="28" t="s">
        <v>60</v>
      </c>
      <c r="I52" s="28" t="s">
        <v>37</v>
      </c>
      <c r="J52" s="373"/>
      <c r="K52" s="368"/>
      <c r="L52" s="368"/>
      <c r="M52" s="368"/>
      <c r="N52" s="185" t="s">
        <v>81</v>
      </c>
      <c r="O52" s="387"/>
      <c r="P52" s="390"/>
    </row>
    <row r="53" spans="1:16" s="112" customFormat="1" ht="25.5" customHeight="1" thickBot="1">
      <c r="A53" s="342"/>
      <c r="B53" s="342"/>
      <c r="C53" s="30" t="s">
        <v>5</v>
      </c>
      <c r="D53" s="30" t="s">
        <v>6</v>
      </c>
      <c r="E53" s="30" t="s">
        <v>7</v>
      </c>
      <c r="F53" s="388"/>
      <c r="G53" s="15"/>
      <c r="H53" s="15"/>
      <c r="I53" s="15"/>
      <c r="J53" s="374"/>
      <c r="K53" s="369"/>
      <c r="L53" s="369"/>
      <c r="M53" s="369"/>
      <c r="N53" s="178"/>
      <c r="O53" s="388"/>
      <c r="P53" s="391"/>
    </row>
    <row r="54" spans="1:16" ht="23.25" customHeight="1" thickBot="1">
      <c r="A54" s="61" t="s">
        <v>8</v>
      </c>
      <c r="B54" s="62" t="s">
        <v>39</v>
      </c>
      <c r="C54" s="104">
        <v>10</v>
      </c>
      <c r="D54" s="64"/>
      <c r="E54" s="104">
        <v>10</v>
      </c>
      <c r="F54" s="104">
        <f>SUM(C54:E54)</f>
        <v>20</v>
      </c>
      <c r="G54" s="105"/>
      <c r="H54" s="105"/>
      <c r="I54" s="105">
        <f>SUM(F54)</f>
        <v>20</v>
      </c>
      <c r="J54" s="105">
        <v>2</v>
      </c>
      <c r="K54" s="246">
        <f>I54/25</f>
        <v>0.8</v>
      </c>
      <c r="L54" s="202">
        <v>1</v>
      </c>
      <c r="M54" s="202">
        <v>1</v>
      </c>
      <c r="N54" s="182">
        <f>SUM(L54:M54)</f>
        <v>2</v>
      </c>
      <c r="O54" s="103" t="s">
        <v>15</v>
      </c>
      <c r="P54" s="308" t="s">
        <v>56</v>
      </c>
    </row>
    <row r="55" spans="1:16" s="58" customFormat="1" ht="22.5" customHeight="1" thickBot="1">
      <c r="A55" s="61" t="s">
        <v>10</v>
      </c>
      <c r="B55" s="62" t="s">
        <v>38</v>
      </c>
      <c r="C55" s="63">
        <v>20</v>
      </c>
      <c r="D55" s="64">
        <v>35</v>
      </c>
      <c r="E55" s="63"/>
      <c r="F55" s="104">
        <f aca="true" t="shared" si="10" ref="F55:F63">SUM(C55:E55)</f>
        <v>55</v>
      </c>
      <c r="G55" s="66"/>
      <c r="H55" s="65"/>
      <c r="I55" s="105">
        <f aca="true" t="shared" si="11" ref="I55:I63">SUM(F55:H55)</f>
        <v>55</v>
      </c>
      <c r="J55" s="104">
        <v>3</v>
      </c>
      <c r="K55" s="246">
        <f aca="true" t="shared" si="12" ref="K55:K63">I55/25</f>
        <v>2.2</v>
      </c>
      <c r="L55" s="203">
        <v>2.5</v>
      </c>
      <c r="M55" s="203">
        <v>0.5</v>
      </c>
      <c r="N55" s="182">
        <f aca="true" t="shared" si="13" ref="N55:N63">SUM(L55:M55)</f>
        <v>3</v>
      </c>
      <c r="O55" s="61" t="s">
        <v>9</v>
      </c>
      <c r="P55" s="308" t="s">
        <v>56</v>
      </c>
    </row>
    <row r="56" spans="1:16" s="130" customFormat="1" ht="30.75" customHeight="1" thickBot="1">
      <c r="A56" s="77" t="s">
        <v>19</v>
      </c>
      <c r="B56" s="68" t="s">
        <v>98</v>
      </c>
      <c r="C56" s="79"/>
      <c r="D56" s="79"/>
      <c r="E56" s="80">
        <v>16</v>
      </c>
      <c r="F56" s="73">
        <f t="shared" si="10"/>
        <v>16</v>
      </c>
      <c r="G56" s="81"/>
      <c r="H56" s="81"/>
      <c r="I56" s="78">
        <f t="shared" si="11"/>
        <v>16</v>
      </c>
      <c r="J56" s="82">
        <v>1</v>
      </c>
      <c r="K56" s="247">
        <f t="shared" si="12"/>
        <v>0.64</v>
      </c>
      <c r="L56" s="204">
        <v>0.5</v>
      </c>
      <c r="M56" s="204">
        <v>0.5</v>
      </c>
      <c r="N56" s="210">
        <f t="shared" si="13"/>
        <v>1</v>
      </c>
      <c r="O56" s="83" t="s">
        <v>15</v>
      </c>
      <c r="P56" s="120" t="s">
        <v>61</v>
      </c>
    </row>
    <row r="57" spans="1:16" s="119" customFormat="1" ht="24" customHeight="1" thickBot="1">
      <c r="A57" s="106" t="s">
        <v>11</v>
      </c>
      <c r="B57" s="115" t="s">
        <v>99</v>
      </c>
      <c r="C57" s="116"/>
      <c r="D57" s="116">
        <v>30</v>
      </c>
      <c r="E57" s="117"/>
      <c r="F57" s="124">
        <f t="shared" si="10"/>
        <v>30</v>
      </c>
      <c r="G57" s="116"/>
      <c r="H57" s="116"/>
      <c r="I57" s="125">
        <f t="shared" si="11"/>
        <v>30</v>
      </c>
      <c r="J57" s="110">
        <v>3</v>
      </c>
      <c r="K57" s="248">
        <f t="shared" si="12"/>
        <v>1.2</v>
      </c>
      <c r="L57" s="195">
        <v>1.5</v>
      </c>
      <c r="M57" s="195">
        <v>1.5</v>
      </c>
      <c r="N57" s="209">
        <f t="shared" si="13"/>
        <v>3</v>
      </c>
      <c r="O57" s="127" t="s">
        <v>76</v>
      </c>
      <c r="P57" s="121" t="s">
        <v>62</v>
      </c>
    </row>
    <row r="58" spans="1:16" ht="22.5" customHeight="1" thickBot="1">
      <c r="A58" s="7" t="s">
        <v>16</v>
      </c>
      <c r="B58" s="114" t="s">
        <v>40</v>
      </c>
      <c r="C58" s="20">
        <v>15</v>
      </c>
      <c r="D58" s="36"/>
      <c r="E58" s="20">
        <v>10</v>
      </c>
      <c r="F58" s="123">
        <f t="shared" si="10"/>
        <v>25</v>
      </c>
      <c r="G58" s="38"/>
      <c r="H58" s="38"/>
      <c r="I58" s="126">
        <f t="shared" si="11"/>
        <v>25</v>
      </c>
      <c r="J58" s="34">
        <v>2</v>
      </c>
      <c r="K58" s="249">
        <f t="shared" si="12"/>
        <v>1</v>
      </c>
      <c r="L58" s="205">
        <v>1</v>
      </c>
      <c r="M58" s="205">
        <v>1</v>
      </c>
      <c r="N58" s="211">
        <f>SUM(L58:M58)</f>
        <v>2</v>
      </c>
      <c r="O58" s="179" t="s">
        <v>15</v>
      </c>
      <c r="P58" s="302" t="s">
        <v>117</v>
      </c>
    </row>
    <row r="59" spans="1:16" s="33" customFormat="1" ht="27" customHeight="1" thickBot="1">
      <c r="A59" s="98" t="s">
        <v>12</v>
      </c>
      <c r="B59" s="62" t="s">
        <v>100</v>
      </c>
      <c r="C59" s="99">
        <v>20</v>
      </c>
      <c r="D59" s="66">
        <v>30</v>
      </c>
      <c r="E59" s="99"/>
      <c r="F59" s="104">
        <f t="shared" si="10"/>
        <v>50</v>
      </c>
      <c r="G59" s="66"/>
      <c r="H59" s="65"/>
      <c r="I59" s="105">
        <f t="shared" si="11"/>
        <v>50</v>
      </c>
      <c r="J59" s="100">
        <v>3</v>
      </c>
      <c r="K59" s="246">
        <f t="shared" si="12"/>
        <v>2</v>
      </c>
      <c r="L59" s="206">
        <v>2</v>
      </c>
      <c r="M59" s="206">
        <v>1</v>
      </c>
      <c r="N59" s="182">
        <f>SUM(L59:M59)</f>
        <v>3</v>
      </c>
      <c r="O59" s="61" t="s">
        <v>9</v>
      </c>
      <c r="P59" s="308" t="s">
        <v>56</v>
      </c>
    </row>
    <row r="60" spans="1:16" ht="32.25" customHeight="1" thickBot="1">
      <c r="A60" s="2" t="s">
        <v>13</v>
      </c>
      <c r="B60" s="25" t="s">
        <v>126</v>
      </c>
      <c r="C60" s="18">
        <v>15</v>
      </c>
      <c r="D60" s="15">
        <v>15</v>
      </c>
      <c r="E60" s="27"/>
      <c r="F60" s="34">
        <f t="shared" si="10"/>
        <v>30</v>
      </c>
      <c r="G60" s="35"/>
      <c r="H60" s="35"/>
      <c r="I60" s="141">
        <f t="shared" si="11"/>
        <v>30</v>
      </c>
      <c r="J60" s="143">
        <v>2</v>
      </c>
      <c r="K60" s="320">
        <f t="shared" si="12"/>
        <v>1.2</v>
      </c>
      <c r="L60" s="214">
        <v>1.5</v>
      </c>
      <c r="M60" s="214">
        <v>0.5</v>
      </c>
      <c r="N60" s="126">
        <f>SUM(L60:M60)</f>
        <v>2</v>
      </c>
      <c r="O60" s="7" t="s">
        <v>9</v>
      </c>
      <c r="P60" s="302" t="s">
        <v>117</v>
      </c>
    </row>
    <row r="61" spans="1:16" ht="46.5" customHeight="1" thickBot="1">
      <c r="A61" s="86" t="s">
        <v>14</v>
      </c>
      <c r="B61" s="68" t="s">
        <v>97</v>
      </c>
      <c r="C61" s="69"/>
      <c r="D61" s="70"/>
      <c r="E61" s="73">
        <v>16</v>
      </c>
      <c r="F61" s="71">
        <f t="shared" si="10"/>
        <v>16</v>
      </c>
      <c r="G61" s="79"/>
      <c r="H61" s="71"/>
      <c r="I61" s="71">
        <f t="shared" si="11"/>
        <v>16</v>
      </c>
      <c r="J61" s="73">
        <v>1</v>
      </c>
      <c r="K61" s="247">
        <f t="shared" si="12"/>
        <v>0.64</v>
      </c>
      <c r="L61" s="208">
        <v>0.5</v>
      </c>
      <c r="M61" s="212">
        <v>0.5</v>
      </c>
      <c r="N61" s="210">
        <f t="shared" si="13"/>
        <v>1</v>
      </c>
      <c r="O61" s="83" t="s">
        <v>15</v>
      </c>
      <c r="P61" s="120" t="s">
        <v>61</v>
      </c>
    </row>
    <row r="62" spans="1:16" ht="33" customHeight="1" thickBot="1">
      <c r="A62" s="300" t="s">
        <v>45</v>
      </c>
      <c r="B62" s="283" t="s">
        <v>102</v>
      </c>
      <c r="C62" s="284">
        <v>30</v>
      </c>
      <c r="D62" s="285"/>
      <c r="E62" s="284"/>
      <c r="F62" s="286">
        <f>SUM(C62:E62)</f>
        <v>30</v>
      </c>
      <c r="G62" s="287"/>
      <c r="H62" s="288"/>
      <c r="I62" s="289">
        <f>SUM(F62:H62)</f>
        <v>30</v>
      </c>
      <c r="J62" s="290">
        <v>2</v>
      </c>
      <c r="K62" s="291">
        <f t="shared" si="12"/>
        <v>1.2</v>
      </c>
      <c r="L62" s="292">
        <v>1.5</v>
      </c>
      <c r="M62" s="292">
        <v>0.5</v>
      </c>
      <c r="N62" s="293">
        <f t="shared" si="13"/>
        <v>2</v>
      </c>
      <c r="O62" s="294" t="s">
        <v>15</v>
      </c>
      <c r="P62" s="309" t="s">
        <v>119</v>
      </c>
    </row>
    <row r="63" spans="1:16" ht="64.5" customHeight="1" thickBot="1">
      <c r="A63" s="264" t="s">
        <v>63</v>
      </c>
      <c r="B63" s="265" t="s">
        <v>113</v>
      </c>
      <c r="C63" s="104"/>
      <c r="D63" s="64"/>
      <c r="E63" s="104">
        <v>20</v>
      </c>
      <c r="F63" s="104">
        <f t="shared" si="10"/>
        <v>20</v>
      </c>
      <c r="G63" s="105"/>
      <c r="H63" s="105"/>
      <c r="I63" s="105">
        <f t="shared" si="11"/>
        <v>20</v>
      </c>
      <c r="J63" s="268">
        <v>5</v>
      </c>
      <c r="K63" s="246">
        <f t="shared" si="12"/>
        <v>0.8</v>
      </c>
      <c r="L63" s="269">
        <v>1</v>
      </c>
      <c r="M63" s="269">
        <v>4</v>
      </c>
      <c r="N63" s="182">
        <f t="shared" si="13"/>
        <v>5</v>
      </c>
      <c r="O63" s="270" t="s">
        <v>15</v>
      </c>
      <c r="P63" s="310" t="s">
        <v>120</v>
      </c>
    </row>
    <row r="64" spans="1:16" s="157" customFormat="1" ht="24" customHeight="1" thickBot="1">
      <c r="A64" s="312" t="s">
        <v>64</v>
      </c>
      <c r="B64" s="8" t="s">
        <v>52</v>
      </c>
      <c r="C64" s="14">
        <v>8</v>
      </c>
      <c r="D64" s="14"/>
      <c r="E64" s="14">
        <v>21</v>
      </c>
      <c r="F64" s="14">
        <f>SUM(C64:E64)</f>
        <v>29</v>
      </c>
      <c r="G64" s="14"/>
      <c r="H64" s="14"/>
      <c r="I64" s="14">
        <f>SUM(F64:H64)</f>
        <v>29</v>
      </c>
      <c r="J64" s="41">
        <v>2</v>
      </c>
      <c r="K64" s="234">
        <f>I64/25</f>
        <v>1.16</v>
      </c>
      <c r="L64" s="196">
        <v>1.5</v>
      </c>
      <c r="M64" s="196">
        <v>0.5</v>
      </c>
      <c r="N64" s="42">
        <v>2</v>
      </c>
      <c r="O64" s="26" t="s">
        <v>15</v>
      </c>
      <c r="P64" s="122" t="s">
        <v>118</v>
      </c>
    </row>
    <row r="65" spans="1:16" s="157" customFormat="1" ht="33.75" customHeight="1" thickBot="1">
      <c r="A65" s="312" t="s">
        <v>65</v>
      </c>
      <c r="B65" s="149" t="s">
        <v>109</v>
      </c>
      <c r="C65" s="160"/>
      <c r="D65" s="330"/>
      <c r="E65" s="160"/>
      <c r="F65" s="152"/>
      <c r="G65" s="153"/>
      <c r="H65" s="153">
        <v>40</v>
      </c>
      <c r="I65" s="153">
        <f>SUM(F65:H65)</f>
        <v>40</v>
      </c>
      <c r="J65" s="162">
        <v>2</v>
      </c>
      <c r="K65" s="331">
        <f>I65/25</f>
        <v>1.6</v>
      </c>
      <c r="L65" s="201">
        <v>2</v>
      </c>
      <c r="M65" s="201">
        <v>0</v>
      </c>
      <c r="N65" s="183">
        <f>SUM(L65:M65)</f>
        <v>2</v>
      </c>
      <c r="O65" s="325" t="s">
        <v>15</v>
      </c>
      <c r="P65" s="156" t="s">
        <v>58</v>
      </c>
    </row>
    <row r="66" spans="1:16" s="157" customFormat="1" ht="21" customHeight="1" thickBot="1">
      <c r="A66" s="312" t="s">
        <v>66</v>
      </c>
      <c r="B66" s="149" t="s">
        <v>129</v>
      </c>
      <c r="C66" s="150"/>
      <c r="D66" s="151"/>
      <c r="E66" s="150"/>
      <c r="F66" s="152"/>
      <c r="G66" s="153"/>
      <c r="H66" s="153">
        <v>40</v>
      </c>
      <c r="I66" s="153">
        <f>SUM(F66:H66)</f>
        <v>40</v>
      </c>
      <c r="J66" s="154">
        <v>2</v>
      </c>
      <c r="K66" s="250">
        <f>I66/25</f>
        <v>1.6</v>
      </c>
      <c r="L66" s="200">
        <v>2</v>
      </c>
      <c r="M66" s="200">
        <v>0</v>
      </c>
      <c r="N66" s="162">
        <f>SUM(L66:M66)</f>
        <v>2</v>
      </c>
      <c r="O66" s="155" t="s">
        <v>15</v>
      </c>
      <c r="P66" s="156" t="s">
        <v>58</v>
      </c>
    </row>
    <row r="67" spans="1:16" ht="15" thickBot="1">
      <c r="A67" s="370" t="s">
        <v>3</v>
      </c>
      <c r="B67" s="371"/>
      <c r="C67" s="131">
        <f aca="true" t="shared" si="14" ref="C67:I67">SUM(C54:C64)</f>
        <v>118</v>
      </c>
      <c r="D67" s="131">
        <f t="shared" si="14"/>
        <v>110</v>
      </c>
      <c r="E67" s="131">
        <f t="shared" si="14"/>
        <v>93</v>
      </c>
      <c r="F67" s="131">
        <f t="shared" si="14"/>
        <v>321</v>
      </c>
      <c r="G67" s="131">
        <f t="shared" si="14"/>
        <v>0</v>
      </c>
      <c r="H67" s="131">
        <f t="shared" si="14"/>
        <v>0</v>
      </c>
      <c r="I67" s="131">
        <f t="shared" si="14"/>
        <v>321</v>
      </c>
      <c r="J67" s="129">
        <f>SUM(J54:J66)</f>
        <v>30</v>
      </c>
      <c r="K67" s="251">
        <f>SUM(K54:K66)</f>
        <v>16.04</v>
      </c>
      <c r="L67" s="129">
        <f>SUM(L54:L66)</f>
        <v>18.5</v>
      </c>
      <c r="M67" s="129">
        <f>SUM(M54:M66)</f>
        <v>11.5</v>
      </c>
      <c r="N67" s="129">
        <f>SUM(N54:N66)</f>
        <v>30</v>
      </c>
      <c r="O67" s="129" t="s">
        <v>128</v>
      </c>
      <c r="P67" s="303"/>
    </row>
    <row r="68" spans="1:16" ht="17.25" customHeight="1" thickBot="1">
      <c r="A68" s="375" t="s">
        <v>77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7"/>
      <c r="P68" s="304"/>
    </row>
    <row r="69" spans="1:16" ht="18.75" customHeight="1" thickBot="1">
      <c r="A69" s="364" t="s">
        <v>125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6"/>
      <c r="P69" s="305"/>
    </row>
    <row r="70" spans="3:16" ht="24.75" customHeight="1" thickBot="1">
      <c r="C70" s="383" t="s">
        <v>26</v>
      </c>
      <c r="D70" s="384"/>
      <c r="E70" s="384"/>
      <c r="F70" s="384"/>
      <c r="G70" s="384"/>
      <c r="H70" s="384"/>
      <c r="I70" s="385"/>
      <c r="P70" s="306"/>
    </row>
    <row r="71" spans="1:16" ht="16.5" customHeight="1">
      <c r="A71" s="4"/>
      <c r="B71" s="5"/>
      <c r="C71" s="445" t="s">
        <v>1</v>
      </c>
      <c r="D71" s="446"/>
      <c r="E71" s="447"/>
      <c r="F71" s="386" t="s">
        <v>21</v>
      </c>
      <c r="G71" s="14"/>
      <c r="H71" s="14"/>
      <c r="I71" s="14"/>
      <c r="J71" s="372" t="s">
        <v>4</v>
      </c>
      <c r="K71" s="367" t="s">
        <v>79</v>
      </c>
      <c r="L71" s="367" t="s">
        <v>78</v>
      </c>
      <c r="M71" s="367" t="s">
        <v>80</v>
      </c>
      <c r="N71" s="44"/>
      <c r="O71" s="386" t="s">
        <v>18</v>
      </c>
      <c r="P71" s="389" t="s">
        <v>28</v>
      </c>
    </row>
    <row r="72" spans="1:16" s="33" customFormat="1" ht="39.75" customHeight="1" thickBot="1">
      <c r="A72" s="341" t="s">
        <v>0</v>
      </c>
      <c r="B72" s="341" t="s">
        <v>30</v>
      </c>
      <c r="C72" s="424" t="s">
        <v>2</v>
      </c>
      <c r="D72" s="425"/>
      <c r="E72" s="426"/>
      <c r="F72" s="387"/>
      <c r="G72" s="28" t="s">
        <v>35</v>
      </c>
      <c r="H72" s="28" t="s">
        <v>60</v>
      </c>
      <c r="I72" s="28" t="s">
        <v>37</v>
      </c>
      <c r="J72" s="373"/>
      <c r="K72" s="368"/>
      <c r="L72" s="368"/>
      <c r="M72" s="368"/>
      <c r="N72" s="185" t="s">
        <v>81</v>
      </c>
      <c r="O72" s="387"/>
      <c r="P72" s="390"/>
    </row>
    <row r="73" spans="1:16" ht="30" customHeight="1" thickBot="1">
      <c r="A73" s="342"/>
      <c r="B73" s="342"/>
      <c r="C73" s="30" t="s">
        <v>5</v>
      </c>
      <c r="D73" s="30" t="s">
        <v>6</v>
      </c>
      <c r="E73" s="30" t="s">
        <v>7</v>
      </c>
      <c r="F73" s="388"/>
      <c r="G73" s="15"/>
      <c r="H73" s="15"/>
      <c r="I73" s="15"/>
      <c r="J73" s="374"/>
      <c r="K73" s="369"/>
      <c r="L73" s="369"/>
      <c r="M73" s="369"/>
      <c r="N73" s="139"/>
      <c r="O73" s="388"/>
      <c r="P73" s="391"/>
    </row>
    <row r="74" spans="1:16" ht="47.25" customHeight="1" thickBot="1">
      <c r="A74" s="86" t="s">
        <v>8</v>
      </c>
      <c r="B74" s="68" t="s">
        <v>91</v>
      </c>
      <c r="C74" s="73"/>
      <c r="D74" s="70"/>
      <c r="E74" s="73">
        <v>16</v>
      </c>
      <c r="F74" s="79">
        <f aca="true" t="shared" si="15" ref="F74:F84">SUM(C74:E74)</f>
        <v>16</v>
      </c>
      <c r="G74" s="75"/>
      <c r="H74" s="75"/>
      <c r="I74" s="71">
        <f aca="true" t="shared" si="16" ref="I74:I84">SUM(F74:H74)</f>
        <v>16</v>
      </c>
      <c r="J74" s="76">
        <v>1</v>
      </c>
      <c r="K74" s="252">
        <f>I74/25</f>
        <v>0.64</v>
      </c>
      <c r="L74" s="213">
        <v>0.5</v>
      </c>
      <c r="M74" s="213">
        <v>0.5</v>
      </c>
      <c r="N74" s="76">
        <f>SUM(L74:M74)</f>
        <v>1</v>
      </c>
      <c r="O74" s="83" t="s">
        <v>15</v>
      </c>
      <c r="P74" s="120" t="s">
        <v>61</v>
      </c>
    </row>
    <row r="75" spans="1:16" ht="48" customHeight="1" thickBot="1">
      <c r="A75" s="77" t="s">
        <v>10</v>
      </c>
      <c r="B75" s="68" t="s">
        <v>90</v>
      </c>
      <c r="C75" s="84"/>
      <c r="D75" s="85"/>
      <c r="E75" s="84">
        <v>21</v>
      </c>
      <c r="F75" s="73">
        <f t="shared" si="15"/>
        <v>21</v>
      </c>
      <c r="G75" s="75"/>
      <c r="H75" s="75"/>
      <c r="I75" s="78">
        <f t="shared" si="16"/>
        <v>21</v>
      </c>
      <c r="J75" s="76">
        <v>2</v>
      </c>
      <c r="K75" s="252">
        <f aca="true" t="shared" si="17" ref="K75:K84">I75/25</f>
        <v>0.84</v>
      </c>
      <c r="L75" s="213">
        <v>1</v>
      </c>
      <c r="M75" s="213">
        <v>1</v>
      </c>
      <c r="N75" s="76">
        <f aca="true" t="shared" si="18" ref="N75:N84">SUM(L75:M75)</f>
        <v>2</v>
      </c>
      <c r="O75" s="74" t="s">
        <v>15</v>
      </c>
      <c r="P75" s="120" t="s">
        <v>61</v>
      </c>
    </row>
    <row r="76" spans="1:16" ht="21" customHeight="1" thickBot="1">
      <c r="A76" s="14" t="s">
        <v>19</v>
      </c>
      <c r="B76" s="3" t="s">
        <v>34</v>
      </c>
      <c r="C76" s="14">
        <v>15</v>
      </c>
      <c r="D76" s="14"/>
      <c r="E76" s="14"/>
      <c r="F76" s="14">
        <f t="shared" si="15"/>
        <v>15</v>
      </c>
      <c r="G76" s="14"/>
      <c r="H76" s="14"/>
      <c r="I76" s="14">
        <f t="shared" si="16"/>
        <v>15</v>
      </c>
      <c r="J76" s="41">
        <v>1</v>
      </c>
      <c r="K76" s="234">
        <f t="shared" si="17"/>
        <v>0.6</v>
      </c>
      <c r="L76" s="196">
        <v>0.5</v>
      </c>
      <c r="M76" s="196">
        <v>0.5</v>
      </c>
      <c r="N76" s="44">
        <f>SUM(L76:M76)</f>
        <v>1</v>
      </c>
      <c r="O76" s="336" t="s">
        <v>15</v>
      </c>
      <c r="P76" s="122" t="s">
        <v>117</v>
      </c>
    </row>
    <row r="77" spans="1:16" ht="22.5" customHeight="1" thickBot="1">
      <c r="A77" s="16" t="s">
        <v>11</v>
      </c>
      <c r="B77" s="301" t="s">
        <v>105</v>
      </c>
      <c r="C77" s="16">
        <v>10</v>
      </c>
      <c r="D77" s="26"/>
      <c r="E77" s="16">
        <v>10</v>
      </c>
      <c r="F77" s="16">
        <f t="shared" si="15"/>
        <v>20</v>
      </c>
      <c r="G77" s="16"/>
      <c r="H77" s="16"/>
      <c r="I77" s="16">
        <f t="shared" si="16"/>
        <v>20</v>
      </c>
      <c r="J77" s="42">
        <v>2</v>
      </c>
      <c r="K77" s="335">
        <f t="shared" si="17"/>
        <v>0.8</v>
      </c>
      <c r="L77" s="214">
        <v>1</v>
      </c>
      <c r="M77" s="214">
        <v>1</v>
      </c>
      <c r="N77" s="126">
        <f t="shared" si="18"/>
        <v>2</v>
      </c>
      <c r="O77" s="336" t="s">
        <v>15</v>
      </c>
      <c r="P77" s="307" t="s">
        <v>118</v>
      </c>
    </row>
    <row r="78" spans="1:16" s="130" customFormat="1" ht="21" customHeight="1" thickBot="1">
      <c r="A78" s="16" t="s">
        <v>16</v>
      </c>
      <c r="B78" s="25" t="s">
        <v>42</v>
      </c>
      <c r="C78" s="16">
        <v>12</v>
      </c>
      <c r="D78" s="16">
        <v>21</v>
      </c>
      <c r="E78" s="16"/>
      <c r="F78" s="34">
        <f t="shared" si="15"/>
        <v>33</v>
      </c>
      <c r="G78" s="35"/>
      <c r="H78" s="35"/>
      <c r="I78" s="141">
        <f t="shared" si="16"/>
        <v>33</v>
      </c>
      <c r="J78" s="143">
        <v>3</v>
      </c>
      <c r="K78" s="243">
        <f t="shared" si="17"/>
        <v>1.32</v>
      </c>
      <c r="L78" s="215">
        <v>1.5</v>
      </c>
      <c r="M78" s="215">
        <v>1.5</v>
      </c>
      <c r="N78" s="177">
        <f t="shared" si="18"/>
        <v>3</v>
      </c>
      <c r="O78" s="60" t="s">
        <v>9</v>
      </c>
      <c r="P78" s="302" t="s">
        <v>117</v>
      </c>
    </row>
    <row r="79" spans="1:16" s="130" customFormat="1" ht="34.5" customHeight="1" thickBot="1">
      <c r="A79" s="16" t="s">
        <v>12</v>
      </c>
      <c r="B79" s="301" t="s">
        <v>116</v>
      </c>
      <c r="C79" s="16"/>
      <c r="D79" s="16"/>
      <c r="E79" s="16">
        <v>20</v>
      </c>
      <c r="F79" s="34">
        <f>SUM(C79:E79)</f>
        <v>20</v>
      </c>
      <c r="G79" s="35"/>
      <c r="H79" s="35"/>
      <c r="I79" s="141">
        <f>SUM(F79:H79)</f>
        <v>20</v>
      </c>
      <c r="J79" s="143">
        <v>2</v>
      </c>
      <c r="K79" s="335">
        <f>I79/25</f>
        <v>0.8</v>
      </c>
      <c r="L79" s="207">
        <v>1</v>
      </c>
      <c r="M79" s="207">
        <v>1</v>
      </c>
      <c r="N79" s="126">
        <f t="shared" si="18"/>
        <v>2</v>
      </c>
      <c r="O79" s="26" t="s">
        <v>15</v>
      </c>
      <c r="P79" s="302" t="s">
        <v>117</v>
      </c>
    </row>
    <row r="80" spans="1:16" s="130" customFormat="1" ht="34.5" customHeight="1" thickBot="1">
      <c r="A80" s="324" t="s">
        <v>13</v>
      </c>
      <c r="B80" s="337" t="s">
        <v>102</v>
      </c>
      <c r="C80" s="280">
        <v>30</v>
      </c>
      <c r="D80" s="296"/>
      <c r="E80" s="280"/>
      <c r="F80" s="282">
        <f t="shared" si="15"/>
        <v>30</v>
      </c>
      <c r="G80" s="290"/>
      <c r="H80" s="290"/>
      <c r="I80" s="290">
        <f t="shared" si="16"/>
        <v>30</v>
      </c>
      <c r="J80" s="297">
        <v>2</v>
      </c>
      <c r="K80" s="298">
        <f t="shared" si="17"/>
        <v>1.2</v>
      </c>
      <c r="L80" s="334">
        <v>1.5</v>
      </c>
      <c r="M80" s="338">
        <v>0.5</v>
      </c>
      <c r="N80" s="290">
        <f t="shared" si="18"/>
        <v>2</v>
      </c>
      <c r="O80" s="339" t="s">
        <v>15</v>
      </c>
      <c r="P80" s="295" t="s">
        <v>111</v>
      </c>
    </row>
    <row r="81" spans="1:16" s="130" customFormat="1" ht="19.5" customHeight="1">
      <c r="A81" s="355" t="s">
        <v>14</v>
      </c>
      <c r="B81" s="271" t="s">
        <v>68</v>
      </c>
      <c r="C81" s="358">
        <v>16</v>
      </c>
      <c r="D81" s="272"/>
      <c r="E81" s="358">
        <v>21</v>
      </c>
      <c r="F81" s="358">
        <f>SUM(C81:E81)</f>
        <v>37</v>
      </c>
      <c r="G81" s="273"/>
      <c r="H81" s="274"/>
      <c r="I81" s="358">
        <f>SUM(F81:H81)</f>
        <v>37</v>
      </c>
      <c r="J81" s="346">
        <v>2</v>
      </c>
      <c r="K81" s="413">
        <f t="shared" si="17"/>
        <v>1.48</v>
      </c>
      <c r="L81" s="352">
        <v>1.5</v>
      </c>
      <c r="M81" s="343">
        <v>0.5</v>
      </c>
      <c r="N81" s="346">
        <f>SUM(L81:M81)</f>
        <v>2</v>
      </c>
      <c r="O81" s="274"/>
      <c r="P81" s="349" t="s">
        <v>121</v>
      </c>
    </row>
    <row r="82" spans="1:16" s="130" customFormat="1" ht="18.75" customHeight="1">
      <c r="A82" s="356"/>
      <c r="B82" s="275" t="s">
        <v>27</v>
      </c>
      <c r="C82" s="359"/>
      <c r="D82" s="276"/>
      <c r="E82" s="359"/>
      <c r="F82" s="359"/>
      <c r="G82" s="277"/>
      <c r="H82" s="278"/>
      <c r="I82" s="359"/>
      <c r="J82" s="347"/>
      <c r="K82" s="414"/>
      <c r="L82" s="353"/>
      <c r="M82" s="344"/>
      <c r="N82" s="347"/>
      <c r="O82" s="332" t="s">
        <v>15</v>
      </c>
      <c r="P82" s="350"/>
    </row>
    <row r="83" spans="1:16" s="130" customFormat="1" ht="34.5" customHeight="1" thickBot="1">
      <c r="A83" s="357"/>
      <c r="B83" s="279" t="s">
        <v>41</v>
      </c>
      <c r="C83" s="360"/>
      <c r="D83" s="280"/>
      <c r="E83" s="360"/>
      <c r="F83" s="360"/>
      <c r="G83" s="281"/>
      <c r="H83" s="282"/>
      <c r="I83" s="360"/>
      <c r="J83" s="348"/>
      <c r="K83" s="415"/>
      <c r="L83" s="354"/>
      <c r="M83" s="345"/>
      <c r="N83" s="348"/>
      <c r="O83" s="333"/>
      <c r="P83" s="351"/>
    </row>
    <row r="84" spans="1:16" ht="61.5" customHeight="1" thickBot="1">
      <c r="A84" s="264" t="s">
        <v>45</v>
      </c>
      <c r="B84" s="265" t="s">
        <v>112</v>
      </c>
      <c r="C84" s="266"/>
      <c r="D84" s="267"/>
      <c r="E84" s="266">
        <v>15</v>
      </c>
      <c r="F84" s="104">
        <f t="shared" si="15"/>
        <v>15</v>
      </c>
      <c r="G84" s="105"/>
      <c r="H84" s="105"/>
      <c r="I84" s="105">
        <f t="shared" si="16"/>
        <v>15</v>
      </c>
      <c r="J84" s="326">
        <v>15</v>
      </c>
      <c r="K84" s="327">
        <f t="shared" si="17"/>
        <v>0.6</v>
      </c>
      <c r="L84" s="328">
        <v>1</v>
      </c>
      <c r="M84" s="328">
        <v>14</v>
      </c>
      <c r="N84" s="105">
        <f t="shared" si="18"/>
        <v>15</v>
      </c>
      <c r="O84" s="329" t="s">
        <v>15</v>
      </c>
      <c r="P84" s="310" t="s">
        <v>120</v>
      </c>
    </row>
    <row r="85" spans="1:16" s="24" customFormat="1" ht="15.75" thickBot="1">
      <c r="A85" s="370" t="s">
        <v>3</v>
      </c>
      <c r="B85" s="371"/>
      <c r="C85" s="129">
        <f aca="true" t="shared" si="19" ref="C85:N85">SUM(C74:C84)</f>
        <v>83</v>
      </c>
      <c r="D85" s="129">
        <f t="shared" si="19"/>
        <v>21</v>
      </c>
      <c r="E85" s="129">
        <f t="shared" si="19"/>
        <v>103</v>
      </c>
      <c r="F85" s="129">
        <f t="shared" si="19"/>
        <v>207</v>
      </c>
      <c r="G85" s="129">
        <f t="shared" si="19"/>
        <v>0</v>
      </c>
      <c r="H85" s="129">
        <f t="shared" si="19"/>
        <v>0</v>
      </c>
      <c r="I85" s="129">
        <f t="shared" si="19"/>
        <v>207</v>
      </c>
      <c r="J85" s="129">
        <f t="shared" si="19"/>
        <v>30</v>
      </c>
      <c r="K85" s="251">
        <f t="shared" si="19"/>
        <v>8.28</v>
      </c>
      <c r="L85" s="129">
        <f t="shared" si="19"/>
        <v>9.5</v>
      </c>
      <c r="M85" s="129">
        <f t="shared" si="19"/>
        <v>20.5</v>
      </c>
      <c r="N85" s="129">
        <f t="shared" si="19"/>
        <v>30</v>
      </c>
      <c r="O85" s="180" t="s">
        <v>114</v>
      </c>
      <c r="P85" s="19"/>
    </row>
    <row r="86" spans="1:16" s="24" customFormat="1" ht="15.75" thickBot="1">
      <c r="A86" s="364" t="s">
        <v>125</v>
      </c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6"/>
      <c r="P86" s="19"/>
    </row>
    <row r="87" spans="1:16" s="24" customFormat="1" ht="37.5" customHeight="1" thickBot="1">
      <c r="A87" s="421" t="s">
        <v>108</v>
      </c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3"/>
      <c r="P87" s="19"/>
    </row>
    <row r="88" spans="1:16" s="24" customFormat="1" ht="64.5" thickBot="1">
      <c r="A88" s="39"/>
      <c r="B88" s="39"/>
      <c r="C88" s="45" t="s">
        <v>50</v>
      </c>
      <c r="D88" s="47" t="s">
        <v>49</v>
      </c>
      <c r="E88" s="46" t="s">
        <v>3</v>
      </c>
      <c r="F88" s="46" t="s">
        <v>4</v>
      </c>
      <c r="G88" s="39"/>
      <c r="H88" s="39"/>
      <c r="I88" s="113"/>
      <c r="J88" s="57"/>
      <c r="K88" s="57"/>
      <c r="L88" s="57"/>
      <c r="M88" s="57"/>
      <c r="N88" s="57"/>
      <c r="P88" s="19"/>
    </row>
    <row r="89" spans="1:16" ht="30" customHeight="1" thickBot="1">
      <c r="A89" s="23"/>
      <c r="B89" s="253" t="s">
        <v>56</v>
      </c>
      <c r="C89" s="89">
        <f>I17+I19+I36+I54+F55+F59</f>
        <v>210</v>
      </c>
      <c r="D89" s="90">
        <f>G55+G59</f>
        <v>0</v>
      </c>
      <c r="E89" s="91">
        <f aca="true" t="shared" si="20" ref="E89:E94">SUM(C89:D89)</f>
        <v>210</v>
      </c>
      <c r="F89" s="91">
        <f>N17+N19+N36+N54+N55+N59</f>
        <v>17</v>
      </c>
      <c r="G89" s="39"/>
      <c r="H89" s="39"/>
      <c r="I89" s="39"/>
      <c r="J89" s="419" t="s">
        <v>79</v>
      </c>
      <c r="K89" s="420"/>
      <c r="L89" s="411" t="s">
        <v>82</v>
      </c>
      <c r="M89" s="412"/>
      <c r="N89" s="216" t="s">
        <v>83</v>
      </c>
      <c r="O89" s="48"/>
      <c r="P89" s="19"/>
    </row>
    <row r="90" spans="1:16" ht="27" thickBot="1">
      <c r="A90" s="23"/>
      <c r="B90" s="254" t="s">
        <v>61</v>
      </c>
      <c r="C90" s="175">
        <f>I15+I16+I18+I22+I37+I38+I39+I41+I56+I61+I74+I75</f>
        <v>215</v>
      </c>
      <c r="D90" s="176">
        <v>0</v>
      </c>
      <c r="E90" s="174">
        <f t="shared" si="20"/>
        <v>215</v>
      </c>
      <c r="F90" s="84">
        <f>N15+N18+N22+N37+N38+N39+N41+N56+N61+N74+N75</f>
        <v>18</v>
      </c>
      <c r="G90" s="39"/>
      <c r="H90" s="39"/>
      <c r="I90" s="39"/>
      <c r="J90" s="381">
        <f>L23+L47+L67+L85</f>
        <v>59.5</v>
      </c>
      <c r="K90" s="382"/>
      <c r="L90" s="382">
        <f>M23+M47+M67+M85</f>
        <v>60.5</v>
      </c>
      <c r="M90" s="382"/>
      <c r="N90" s="259">
        <f>SUM(J90:M90)</f>
        <v>120</v>
      </c>
      <c r="O90" s="24"/>
      <c r="P90" s="19"/>
    </row>
    <row r="91" spans="1:16" ht="16.5" thickBot="1">
      <c r="A91" s="23"/>
      <c r="B91" s="255" t="s">
        <v>57</v>
      </c>
      <c r="C91" s="92">
        <f>I14+I34+I57</f>
        <v>90</v>
      </c>
      <c r="D91" s="93">
        <v>0</v>
      </c>
      <c r="E91" s="94">
        <f t="shared" si="20"/>
        <v>90</v>
      </c>
      <c r="F91" s="94">
        <f>N14+N34+N57</f>
        <v>7</v>
      </c>
      <c r="G91" s="39"/>
      <c r="H91" s="39"/>
      <c r="I91" s="39"/>
      <c r="J91" s="400">
        <f>J90/N90*100%</f>
        <v>0.49583333333333335</v>
      </c>
      <c r="K91" s="401"/>
      <c r="L91" s="402">
        <f>L90/N90*100%</f>
        <v>0.5041666666666667</v>
      </c>
      <c r="M91" s="402"/>
      <c r="N91" s="260">
        <f>SUM(J91:M91)</f>
        <v>1</v>
      </c>
      <c r="O91" s="24"/>
      <c r="P91" s="19"/>
    </row>
    <row r="92" spans="1:16" ht="16.5" thickBot="1">
      <c r="A92" s="23"/>
      <c r="B92" s="256" t="s">
        <v>58</v>
      </c>
      <c r="C92" s="144">
        <f>I45+I46+I65+I66</f>
        <v>160</v>
      </c>
      <c r="D92" s="145">
        <v>0</v>
      </c>
      <c r="E92" s="146">
        <f t="shared" si="20"/>
        <v>160</v>
      </c>
      <c r="F92" s="147">
        <f>N45+N46+N65+N66</f>
        <v>8</v>
      </c>
      <c r="G92" s="39"/>
      <c r="H92" s="138"/>
      <c r="I92" s="39"/>
      <c r="J92" s="57"/>
      <c r="K92" s="57"/>
      <c r="L92" s="57"/>
      <c r="M92" s="57"/>
      <c r="N92" s="57"/>
      <c r="O92" s="24"/>
      <c r="P92" s="19"/>
    </row>
    <row r="93" spans="1:16" ht="20.25" customHeight="1" thickBot="1">
      <c r="A93" s="23"/>
      <c r="B93" s="257" t="s">
        <v>59</v>
      </c>
      <c r="C93" s="95">
        <f>I10+I11+I12+I13+I20+I21+I31+I32+I33+I35+I40+I42+I43+I58+I60+I62+I64+I76+I77+I78+I79+I80+F81+F44</f>
        <v>590</v>
      </c>
      <c r="D93" s="96">
        <v>0</v>
      </c>
      <c r="E93" s="168">
        <f t="shared" si="20"/>
        <v>590</v>
      </c>
      <c r="F93" s="97">
        <f>N10+N11+N12+N13+N20+N21+N31+N32+N33+N35+N40+N42+N43+N58+N60+N62+N64+N76+N77+N78+N44+N79+N80+N81</f>
        <v>50</v>
      </c>
      <c r="G93" s="133"/>
      <c r="H93" s="39"/>
      <c r="I93" s="39"/>
      <c r="J93" s="403"/>
      <c r="K93" s="403"/>
      <c r="L93" s="403"/>
      <c r="M93" s="403"/>
      <c r="N93" s="218"/>
      <c r="O93" s="24"/>
      <c r="P93" s="19"/>
    </row>
    <row r="94" spans="1:16" ht="46.5" customHeight="1" thickBot="1">
      <c r="A94" s="23"/>
      <c r="B94" s="262" t="s">
        <v>115</v>
      </c>
      <c r="C94" s="263">
        <f>I63+I84</f>
        <v>35</v>
      </c>
      <c r="D94" s="90">
        <v>0</v>
      </c>
      <c r="E94" s="323">
        <f t="shared" si="20"/>
        <v>35</v>
      </c>
      <c r="F94" s="165">
        <f>N63+N84</f>
        <v>20</v>
      </c>
      <c r="G94" s="39"/>
      <c r="H94" s="25"/>
      <c r="I94" s="39"/>
      <c r="J94" s="404"/>
      <c r="K94" s="404"/>
      <c r="L94" s="404"/>
      <c r="M94" s="404"/>
      <c r="N94" s="219"/>
      <c r="O94" s="24"/>
      <c r="P94" s="19"/>
    </row>
    <row r="95" spans="1:16" ht="16.5" thickBot="1">
      <c r="A95" s="23"/>
      <c r="B95" s="258" t="s">
        <v>3</v>
      </c>
      <c r="C95" s="165">
        <f>SUM(C89:C94)</f>
        <v>1300</v>
      </c>
      <c r="D95" s="167">
        <f>SUM(D89:D94)</f>
        <v>0</v>
      </c>
      <c r="E95" s="165">
        <f>SUM(E89:E94)</f>
        <v>1300</v>
      </c>
      <c r="F95" s="165">
        <f>SUM(F89:F94)</f>
        <v>120</v>
      </c>
      <c r="G95" s="39"/>
      <c r="H95" s="132"/>
      <c r="I95" s="39"/>
      <c r="J95" s="57"/>
      <c r="K95" s="57"/>
      <c r="L95" s="57"/>
      <c r="M95" s="57"/>
      <c r="N95" s="57"/>
      <c r="O95" s="24"/>
      <c r="P95" s="19"/>
    </row>
    <row r="96" spans="1:16" ht="63.75" customHeight="1" thickBot="1">
      <c r="A96" s="23"/>
      <c r="B96" s="172" t="s">
        <v>69</v>
      </c>
      <c r="C96" s="45" t="s">
        <v>50</v>
      </c>
      <c r="D96" s="47" t="s">
        <v>49</v>
      </c>
      <c r="E96" s="173" t="s">
        <v>74</v>
      </c>
      <c r="F96" s="46" t="s">
        <v>3</v>
      </c>
      <c r="G96" s="46" t="s">
        <v>4</v>
      </c>
      <c r="H96" s="46"/>
      <c r="I96" s="39"/>
      <c r="J96" s="57"/>
      <c r="K96" s="57"/>
      <c r="L96" s="57"/>
      <c r="M96" s="57"/>
      <c r="N96" s="57"/>
      <c r="O96" s="24"/>
      <c r="P96" s="19"/>
    </row>
    <row r="97" spans="1:16" ht="16.5" thickBot="1">
      <c r="A97" s="23"/>
      <c r="B97" s="169" t="s">
        <v>70</v>
      </c>
      <c r="C97" s="171">
        <f>F23</f>
        <v>308</v>
      </c>
      <c r="D97" s="170">
        <f>G23</f>
        <v>0</v>
      </c>
      <c r="E97" s="168"/>
      <c r="F97" s="168">
        <f>SUM(C97:E97)</f>
        <v>308</v>
      </c>
      <c r="G97" s="168">
        <f>N23</f>
        <v>30</v>
      </c>
      <c r="H97" s="97"/>
      <c r="I97" s="39"/>
      <c r="J97" s="361" t="s">
        <v>85</v>
      </c>
      <c r="K97" s="362"/>
      <c r="L97" s="362"/>
      <c r="M97" s="363"/>
      <c r="N97" s="233" t="s">
        <v>84</v>
      </c>
      <c r="O97" s="24"/>
      <c r="P97" s="19"/>
    </row>
    <row r="98" spans="1:16" ht="16.5" thickBot="1">
      <c r="A98" s="23"/>
      <c r="B98" s="169" t="s">
        <v>71</v>
      </c>
      <c r="C98" s="171">
        <f>F47</f>
        <v>304</v>
      </c>
      <c r="D98" s="170">
        <f>G47</f>
        <v>0</v>
      </c>
      <c r="E98" s="168">
        <f>I45+I46</f>
        <v>80</v>
      </c>
      <c r="F98" s="168">
        <f>SUM(C98:E98)</f>
        <v>384</v>
      </c>
      <c r="G98" s="168">
        <f>N47</f>
        <v>30</v>
      </c>
      <c r="H98" s="97"/>
      <c r="I98" s="39"/>
      <c r="J98" s="416">
        <f>F62+I84+F80+F81+F63</f>
        <v>132</v>
      </c>
      <c r="K98" s="417"/>
      <c r="L98" s="417"/>
      <c r="M98" s="418"/>
      <c r="N98" s="299">
        <f>J98/625*100%</f>
        <v>0.2112</v>
      </c>
      <c r="O98" s="24"/>
      <c r="P98" s="19"/>
    </row>
    <row r="99" spans="1:16" ht="16.5" thickBot="1">
      <c r="A99" s="23"/>
      <c r="B99" s="169" t="s">
        <v>72</v>
      </c>
      <c r="C99" s="171">
        <f>F67</f>
        <v>321</v>
      </c>
      <c r="D99" s="170">
        <f>G67</f>
        <v>0</v>
      </c>
      <c r="E99" s="168">
        <f>H65+H66</f>
        <v>80</v>
      </c>
      <c r="F99" s="168">
        <f>SUM(C99:E99)</f>
        <v>401</v>
      </c>
      <c r="G99" s="168">
        <f>N67</f>
        <v>30</v>
      </c>
      <c r="H99" s="97"/>
      <c r="I99" s="39"/>
      <c r="J99" s="408" t="s">
        <v>86</v>
      </c>
      <c r="K99" s="409"/>
      <c r="L99" s="409"/>
      <c r="M99" s="410"/>
      <c r="N99" s="398" t="s">
        <v>87</v>
      </c>
      <c r="O99" s="399"/>
      <c r="P99" s="19"/>
    </row>
    <row r="100" spans="1:16" s="228" customFormat="1" ht="16.5" thickBot="1">
      <c r="A100" s="23"/>
      <c r="B100" s="169" t="s">
        <v>73</v>
      </c>
      <c r="C100" s="171">
        <f>F85</f>
        <v>207</v>
      </c>
      <c r="D100" s="170">
        <f>G85</f>
        <v>0</v>
      </c>
      <c r="E100" s="168"/>
      <c r="F100" s="168">
        <f>SUM(C100:E100)</f>
        <v>207</v>
      </c>
      <c r="G100" s="168">
        <f>N85</f>
        <v>30</v>
      </c>
      <c r="H100" s="97"/>
      <c r="I100" s="39"/>
      <c r="J100" s="57"/>
      <c r="K100" s="57"/>
      <c r="L100" s="57"/>
      <c r="M100" s="57"/>
      <c r="N100" s="57"/>
      <c r="O100" s="24"/>
      <c r="P100" s="227"/>
    </row>
    <row r="101" spans="1:16" s="228" customFormat="1" ht="16.5" thickBot="1">
      <c r="A101" s="220"/>
      <c r="B101" s="221" t="s">
        <v>3</v>
      </c>
      <c r="C101" s="222">
        <f>SUM(C97:C100)</f>
        <v>1140</v>
      </c>
      <c r="D101" s="222">
        <f>SUM(D97:D100)</f>
        <v>0</v>
      </c>
      <c r="E101" s="222">
        <f>SUM(E97:E100)</f>
        <v>160</v>
      </c>
      <c r="F101" s="223">
        <f>SUM(C101:E101)</f>
        <v>1300</v>
      </c>
      <c r="G101" s="222">
        <f>SUM(G97:G100)</f>
        <v>120</v>
      </c>
      <c r="H101" s="223"/>
      <c r="I101" s="224"/>
      <c r="J101" s="225"/>
      <c r="K101" s="225"/>
      <c r="L101" s="225"/>
      <c r="M101" s="225"/>
      <c r="N101" s="225"/>
      <c r="O101" s="226"/>
      <c r="P101" s="227"/>
    </row>
    <row r="102" spans="1:15" ht="16.5" thickBot="1">
      <c r="A102" s="220"/>
      <c r="B102" s="221" t="s">
        <v>3</v>
      </c>
      <c r="C102" s="405">
        <f>C101+D101+E101</f>
        <v>1300</v>
      </c>
      <c r="D102" s="406"/>
      <c r="E102" s="407"/>
      <c r="F102" s="229"/>
      <c r="G102" s="222"/>
      <c r="H102" s="223"/>
      <c r="I102" s="224"/>
      <c r="J102" s="225"/>
      <c r="K102" s="225"/>
      <c r="L102" s="225"/>
      <c r="M102" s="225"/>
      <c r="N102" s="225"/>
      <c r="O102" s="226"/>
    </row>
    <row r="103" spans="1:15" ht="15.75">
      <c r="A103" s="23"/>
      <c r="B103" s="166"/>
      <c r="C103" s="167"/>
      <c r="D103" s="167"/>
      <c r="E103" s="167"/>
      <c r="F103" s="167"/>
      <c r="G103" s="39"/>
      <c r="H103" s="39"/>
      <c r="I103" s="39"/>
      <c r="J103" s="57"/>
      <c r="K103" s="57"/>
      <c r="L103" s="57"/>
      <c r="M103" s="57"/>
      <c r="N103" s="57"/>
      <c r="O103" s="24"/>
    </row>
  </sheetData>
  <sheetProtection/>
  <mergeCells count="99">
    <mergeCell ref="A15:A16"/>
    <mergeCell ref="B8:B9"/>
    <mergeCell ref="A87:O87"/>
    <mergeCell ref="C7:E7"/>
    <mergeCell ref="C8:E8"/>
    <mergeCell ref="C51:E51"/>
    <mergeCell ref="F51:F53"/>
    <mergeCell ref="J51:J53"/>
    <mergeCell ref="A47:B47"/>
    <mergeCell ref="C71:E71"/>
    <mergeCell ref="A2:O2"/>
    <mergeCell ref="A3:O3"/>
    <mergeCell ref="A4:O4"/>
    <mergeCell ref="A5:O5"/>
    <mergeCell ref="B15:B16"/>
    <mergeCell ref="C28:E28"/>
    <mergeCell ref="M15:M16"/>
    <mergeCell ref="A8:A9"/>
    <mergeCell ref="J7:J9"/>
    <mergeCell ref="F7:F9"/>
    <mergeCell ref="C6:I6"/>
    <mergeCell ref="F28:F30"/>
    <mergeCell ref="O28:O30"/>
    <mergeCell ref="J28:J30"/>
    <mergeCell ref="K28:K30"/>
    <mergeCell ref="A52:A53"/>
    <mergeCell ref="C52:E52"/>
    <mergeCell ref="A29:A30"/>
    <mergeCell ref="B29:B30"/>
    <mergeCell ref="O7:O9"/>
    <mergeCell ref="P7:P9"/>
    <mergeCell ref="P15:P16"/>
    <mergeCell ref="J15:J16"/>
    <mergeCell ref="O15:O16"/>
    <mergeCell ref="K7:K9"/>
    <mergeCell ref="L7:L9"/>
    <mergeCell ref="N15:N16"/>
    <mergeCell ref="M7:M9"/>
    <mergeCell ref="K15:K16"/>
    <mergeCell ref="L15:L16"/>
    <mergeCell ref="F71:F73"/>
    <mergeCell ref="O71:O73"/>
    <mergeCell ref="A49:O49"/>
    <mergeCell ref="M28:M30"/>
    <mergeCell ref="C29:E29"/>
    <mergeCell ref="C72:E72"/>
    <mergeCell ref="A48:O48"/>
    <mergeCell ref="C50:I50"/>
    <mergeCell ref="A67:B67"/>
    <mergeCell ref="C102:E102"/>
    <mergeCell ref="A69:O69"/>
    <mergeCell ref="J99:M99"/>
    <mergeCell ref="B72:B73"/>
    <mergeCell ref="L71:L73"/>
    <mergeCell ref="L89:M89"/>
    <mergeCell ref="K81:K83"/>
    <mergeCell ref="J98:M98"/>
    <mergeCell ref="J89:K89"/>
    <mergeCell ref="C81:C83"/>
    <mergeCell ref="A23:B23"/>
    <mergeCell ref="C24:E24"/>
    <mergeCell ref="C25:E25"/>
    <mergeCell ref="A26:O26"/>
    <mergeCell ref="C27:I27"/>
    <mergeCell ref="N99:O99"/>
    <mergeCell ref="J91:K91"/>
    <mergeCell ref="L91:M91"/>
    <mergeCell ref="J93:M93"/>
    <mergeCell ref="J94:M94"/>
    <mergeCell ref="P28:P30"/>
    <mergeCell ref="J90:K90"/>
    <mergeCell ref="L90:M90"/>
    <mergeCell ref="K71:K73"/>
    <mergeCell ref="M71:M73"/>
    <mergeCell ref="C70:I70"/>
    <mergeCell ref="O51:O53"/>
    <mergeCell ref="L28:L30"/>
    <mergeCell ref="P71:P73"/>
    <mergeCell ref="P51:P53"/>
    <mergeCell ref="J97:M97"/>
    <mergeCell ref="A86:O86"/>
    <mergeCell ref="K51:K53"/>
    <mergeCell ref="A85:B85"/>
    <mergeCell ref="J71:J73"/>
    <mergeCell ref="A68:O68"/>
    <mergeCell ref="A72:A73"/>
    <mergeCell ref="J81:J83"/>
    <mergeCell ref="L51:L53"/>
    <mergeCell ref="M51:M53"/>
    <mergeCell ref="A1:F1"/>
    <mergeCell ref="B52:B53"/>
    <mergeCell ref="M81:M83"/>
    <mergeCell ref="N81:N83"/>
    <mergeCell ref="P81:P83"/>
    <mergeCell ref="L81:L83"/>
    <mergeCell ref="A81:A83"/>
    <mergeCell ref="E81:E83"/>
    <mergeCell ref="F81:F83"/>
    <mergeCell ref="I81:I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4" manualBreakCount="4">
    <brk id="26" min="1" max="16" man="1"/>
    <brk id="49" min="1" max="16" man="1"/>
    <brk id="69" min="1" max="16" man="1"/>
    <brk id="8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:E1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agolebiewska</cp:lastModifiedBy>
  <cp:lastPrinted>2018-02-02T08:46:13Z</cp:lastPrinted>
  <dcterms:created xsi:type="dcterms:W3CDTF">2010-08-20T20:03:18Z</dcterms:created>
  <dcterms:modified xsi:type="dcterms:W3CDTF">2018-12-19T08:42:41Z</dcterms:modified>
  <cp:category/>
  <cp:version/>
  <cp:contentType/>
  <cp:contentStatus/>
</cp:coreProperties>
</file>